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tabRatio="601" activeTab="0"/>
  </bookViews>
  <sheets>
    <sheet name="Problem a" sheetId="1" r:id="rId1"/>
    <sheet name="Sensitivity Report 1" sheetId="2" r:id="rId2"/>
    <sheet name="Problem d" sheetId="3" r:id="rId3"/>
    <sheet name="Problem e" sheetId="4" r:id="rId4"/>
  </sheets>
  <definedNames>
    <definedName name="anscount" hidden="1">4</definedName>
    <definedName name="lssolver_est" localSheetId="0" hidden="1">2</definedName>
    <definedName name="lssolver_est" localSheetId="2" hidden="1">2</definedName>
    <definedName name="lssolver_est" localSheetId="3" hidden="1">2</definedName>
    <definedName name="lssolver_itr" localSheetId="0" hidden="1">1000</definedName>
    <definedName name="lssolver_itr" localSheetId="2" hidden="1">1000</definedName>
    <definedName name="lssolver_itr" localSheetId="3" hidden="1">1000</definedName>
    <definedName name="lssolver_neg" localSheetId="0" hidden="1">0</definedName>
    <definedName name="lssolver_neg" localSheetId="2" hidden="1">0</definedName>
    <definedName name="lssolver_neg" localSheetId="3" hidden="1">0</definedName>
    <definedName name="lssolver_piv" localSheetId="0" hidden="1">0.000001</definedName>
    <definedName name="lssolver_piv" localSheetId="2" hidden="1">0.000001</definedName>
    <definedName name="lssolver_piv" localSheetId="3" hidden="1">0.000001</definedName>
    <definedName name="lssolver_pre" localSheetId="0" hidden="1">0.00000001</definedName>
    <definedName name="lssolver_pre" localSheetId="2" hidden="1">0.00000001</definedName>
    <definedName name="lssolver_pre" localSheetId="3" hidden="1">0.00000001</definedName>
    <definedName name="lssolver_red" localSheetId="0" hidden="1">0.000001</definedName>
    <definedName name="lssolver_red" localSheetId="2" hidden="1">0.000001</definedName>
    <definedName name="lssolver_red" localSheetId="3" hidden="1">0.000001</definedName>
    <definedName name="lssolver_rep" localSheetId="0" hidden="1">2</definedName>
    <definedName name="lssolver_rep" localSheetId="2" hidden="1">2</definedName>
    <definedName name="lssolver_rep" localSheetId="3" hidden="1">2</definedName>
    <definedName name="lssolver_scl" localSheetId="0" hidden="1">0</definedName>
    <definedName name="lssolver_scl" localSheetId="2" hidden="1">0</definedName>
    <definedName name="lssolver_scl" localSheetId="3" hidden="1">0</definedName>
    <definedName name="lssolver_sho" localSheetId="0" hidden="1">2</definedName>
    <definedName name="lssolver_sho" localSheetId="2" hidden="1">2</definedName>
    <definedName name="lssolver_sho" localSheetId="3" hidden="1">2</definedName>
    <definedName name="lssolver_sol" localSheetId="0" hidden="1">0.0001</definedName>
    <definedName name="lssolver_sol" localSheetId="2" hidden="1">0.0001</definedName>
    <definedName name="lssolver_sol" localSheetId="3" hidden="1">0.0001</definedName>
    <definedName name="lssolver_tim" localSheetId="0" hidden="1">1000</definedName>
    <definedName name="lssolver_tim" localSheetId="2" hidden="1">1000</definedName>
    <definedName name="lssolver_tim" localSheetId="3" hidden="1">1000</definedName>
    <definedName name="lssolver_tol" localSheetId="0" hidden="1">0.05</definedName>
    <definedName name="lssolver_tol" localSheetId="2" hidden="1">0.05</definedName>
    <definedName name="lssolver_tol" localSheetId="3" hidden="1">0.05</definedName>
    <definedName name="qpsolver_itr" localSheetId="0" hidden="1">100</definedName>
    <definedName name="qpsolver_itr" localSheetId="2" hidden="1">100</definedName>
    <definedName name="qpsolver_itr" localSheetId="3" hidden="1">100</definedName>
    <definedName name="qpsolver_lin" localSheetId="0" hidden="1">1</definedName>
    <definedName name="qpsolver_lin" localSheetId="2" hidden="1">1</definedName>
    <definedName name="qpsolver_lin" localSheetId="3" hidden="1">1</definedName>
    <definedName name="qpsolver_neg" localSheetId="0" hidden="1">1</definedName>
    <definedName name="qpsolver_neg" localSheetId="2" hidden="1">1</definedName>
    <definedName name="qpsolver_neg" localSheetId="3" hidden="1">1</definedName>
    <definedName name="qpsolver_piv" localSheetId="0" hidden="1">0.000001</definedName>
    <definedName name="qpsolver_piv" localSheetId="2" hidden="1">0.000001</definedName>
    <definedName name="qpsolver_piv" localSheetId="3" hidden="1">0.000001</definedName>
    <definedName name="qpsolver_pre" localSheetId="0" hidden="1">0.00000001</definedName>
    <definedName name="qpsolver_pre" localSheetId="2" hidden="1">0.00000001</definedName>
    <definedName name="qpsolver_pre" localSheetId="3" hidden="1">0.00000001</definedName>
    <definedName name="qpsolver_red" localSheetId="0" hidden="1">0.000001</definedName>
    <definedName name="qpsolver_red" localSheetId="2" hidden="1">0.000001</definedName>
    <definedName name="qpsolver_red" localSheetId="3" hidden="1">0.000001</definedName>
    <definedName name="qpsolver_rep" localSheetId="0" hidden="1">2</definedName>
    <definedName name="qpsolver_rep" localSheetId="2" hidden="1">2</definedName>
    <definedName name="qpsolver_rep" localSheetId="3" hidden="1">2</definedName>
    <definedName name="qpsolver_scl" localSheetId="0" hidden="1">2</definedName>
    <definedName name="qpsolver_scl" localSheetId="2" hidden="1">2</definedName>
    <definedName name="qpsolver_scl" localSheetId="3" hidden="1">2</definedName>
    <definedName name="qpsolver_sho" localSheetId="0" hidden="1">2</definedName>
    <definedName name="qpsolver_sho" localSheetId="2" hidden="1">2</definedName>
    <definedName name="qpsolver_sho" localSheetId="3" hidden="1">2</definedName>
    <definedName name="qpsolver_tim" localSheetId="0" hidden="1">100</definedName>
    <definedName name="qpsolver_tim" localSheetId="2" hidden="1">100</definedName>
    <definedName name="qpsolver_tim" localSheetId="3" hidden="1">100</definedName>
    <definedName name="qpsolver_tol" localSheetId="0" hidden="1">0.05</definedName>
    <definedName name="qpsolver_tol" localSheetId="2" hidden="1">0.05</definedName>
    <definedName name="qpsolver_tol" localSheetId="3" hidden="1">0.05</definedName>
    <definedName name="sencount" hidden="1">4</definedName>
    <definedName name="solver_adj" localSheetId="0" hidden="1">'Problem a'!$F$6:$L$6,'Problem a'!$M$15:$O$28</definedName>
    <definedName name="solver_adj" localSheetId="2" hidden="1">'Problem d'!$F$6:$L$6,'Problem d'!$M$15:$P$28</definedName>
    <definedName name="solver_adj" localSheetId="3" hidden="1">'Problem e'!$F$6:$M$6,'Problem e'!$M$15:$O$28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ng" localSheetId="0" hidden="1">2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bd" localSheetId="0" hidden="1">2</definedName>
    <definedName name="solver_ibd" localSheetId="2" hidden="1">2</definedName>
    <definedName name="solver_ibd" localSheetId="3" hidden="1">2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lhs1" localSheetId="0" hidden="1">'Problem a'!$C$11:$C$12</definedName>
    <definedName name="solver_lhs1" localSheetId="2" hidden="1">'Problem d'!$C$11:$C$12</definedName>
    <definedName name="solver_lhs1" localSheetId="3" hidden="1">'Problem e'!$C$11:$C$12</definedName>
    <definedName name="solver_lhs2" localSheetId="0" hidden="1">'Problem a'!$C$15:$C$28</definedName>
    <definedName name="solver_lhs2" localSheetId="2" hidden="1">'Problem d'!$C$15:$C$28</definedName>
    <definedName name="solver_lhs2" localSheetId="3" hidden="1">'Problem e'!$C$15:$C$28</definedName>
    <definedName name="solver_lhs3" localSheetId="0" hidden="1">'Problem a'!$C$9:$C$10</definedName>
    <definedName name="solver_lhs3" localSheetId="2" hidden="1">'Problem d'!$C$9:$C$10</definedName>
    <definedName name="solver_lhs3" localSheetId="3" hidden="1">'Problem e'!$C$9:$C$10</definedName>
    <definedName name="solver_lhs4" localSheetId="0" hidden="1">'Problem a'!$H$15:$J$28</definedName>
    <definedName name="solver_lhs4" localSheetId="2" hidden="1">'Problem d'!$H$15:$J$28</definedName>
    <definedName name="solver_lhs4" localSheetId="3" hidden="1">'Problem e'!$H$15:$J$28</definedName>
    <definedName name="solver_lhs5" localSheetId="0" hidden="1">'Problem a'!$L$6</definedName>
    <definedName name="solver_lhs5" localSheetId="2" hidden="1">'Problem d'!$L$6</definedName>
    <definedName name="solver_lhs5" localSheetId="3" hidden="1">'Problem e'!$L$6</definedName>
    <definedName name="solver_lhs6" localSheetId="0" hidden="1">'Problem a'!$L$6</definedName>
    <definedName name="solver_lhs6" localSheetId="2" hidden="1">'Problem d'!$L$6</definedName>
    <definedName name="solver_lhs6" localSheetId="3" hidden="1">'Problem e'!$M$6</definedName>
    <definedName name="solver_lhs7" localSheetId="0" hidden="1">'Problem a'!#REF!</definedName>
    <definedName name="solver_lhs7" localSheetId="2" hidden="1">'Problem d'!#REF!</definedName>
    <definedName name="solver_lhs7" localSheetId="3" hidden="1">'Problem e'!#REF!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mip" localSheetId="0" hidden="1">1000</definedName>
    <definedName name="solver_mip" localSheetId="2" hidden="1">1000</definedName>
    <definedName name="solver_mip" localSheetId="3" hidden="1">1000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0" hidden="1">1000</definedName>
    <definedName name="solver_nod" localSheetId="2" hidden="1">1000</definedName>
    <definedName name="solver_nod" localSheetId="3" hidden="1">1000</definedName>
    <definedName name="solver_num" localSheetId="0" hidden="1">5</definedName>
    <definedName name="solver_num" localSheetId="2" hidden="1">5</definedName>
    <definedName name="solver_num" localSheetId="3" hidden="1">6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fx" localSheetId="0" hidden="1">2</definedName>
    <definedName name="solver_ofx" localSheetId="2" hidden="1">2</definedName>
    <definedName name="solver_ofx" localSheetId="3" hidden="1">2</definedName>
    <definedName name="solver_opt" localSheetId="0" hidden="1">'Problem a'!$C$32</definedName>
    <definedName name="solver_opt" localSheetId="2" hidden="1">'Problem d'!$C$32</definedName>
    <definedName name="solver_opt" localSheetId="3" hidden="1">'Problem e'!$C$32</definedName>
    <definedName name="solver_piv" localSheetId="0" hidden="1">0.000001</definedName>
    <definedName name="solver_piv" localSheetId="2" hidden="1">0.000001</definedName>
    <definedName name="solver_piv" localSheetId="3" hidden="1">0.000001</definedName>
    <definedName name="solver_pre" localSheetId="0" hidden="1">0.00000001</definedName>
    <definedName name="solver_pre" localSheetId="2" hidden="1">0.00000001</definedName>
    <definedName name="solver_pre" localSheetId="3" hidden="1">0.00000001</definedName>
    <definedName name="solver_pro" localSheetId="0" hidden="1">2</definedName>
    <definedName name="solver_pro" localSheetId="2" hidden="1">2</definedName>
    <definedName name="solver_pro" localSheetId="3" hidden="1">2</definedName>
    <definedName name="solver_red" localSheetId="0" hidden="1">0.000001</definedName>
    <definedName name="solver_red" localSheetId="2" hidden="1">0.000001</definedName>
    <definedName name="solver_red" localSheetId="3" hidden="1">0.000001</definedName>
    <definedName name="solver_rel1" localSheetId="0" hidden="1">3</definedName>
    <definedName name="solver_rel1" localSheetId="2" hidden="1">3</definedName>
    <definedName name="solver_rel1" localSheetId="3" hidden="1">3</definedName>
    <definedName name="solver_rel2" localSheetId="0" hidden="1">2</definedName>
    <definedName name="solver_rel2" localSheetId="2" hidden="1">2</definedName>
    <definedName name="solver_rel2" localSheetId="3" hidden="1">2</definedName>
    <definedName name="solver_rel3" localSheetId="0" hidden="1">1</definedName>
    <definedName name="solver_rel3" localSheetId="2" hidden="1">1</definedName>
    <definedName name="solver_rel3" localSheetId="3" hidden="1">1</definedName>
    <definedName name="solver_rel4" localSheetId="0" hidden="1">3</definedName>
    <definedName name="solver_rel4" localSheetId="2" hidden="1">3</definedName>
    <definedName name="solver_rel4" localSheetId="3" hidden="1">3</definedName>
    <definedName name="solver_rel5" localSheetId="0" hidden="1">1</definedName>
    <definedName name="solver_rel5" localSheetId="2" hidden="1">1</definedName>
    <definedName name="solver_rel5" localSheetId="3" hidden="1">1</definedName>
    <definedName name="solver_rel6" localSheetId="0" hidden="1">1</definedName>
    <definedName name="solver_rel6" localSheetId="2" hidden="1">1</definedName>
    <definedName name="solver_rel6" localSheetId="3" hidden="1">1</definedName>
    <definedName name="solver_rel7" localSheetId="0" hidden="1">1</definedName>
    <definedName name="solver_rel7" localSheetId="2" hidden="1">1</definedName>
    <definedName name="solver_rel7" localSheetId="3" hidden="1">1</definedName>
    <definedName name="solver_reo" localSheetId="0" hidden="1">2</definedName>
    <definedName name="solver_reo" localSheetId="2" hidden="1">2</definedName>
    <definedName name="solver_reo" localSheetId="3" hidden="1">2</definedName>
    <definedName name="solver_rep" localSheetId="0" hidden="1">2</definedName>
    <definedName name="solver_rep" localSheetId="2" hidden="1">2</definedName>
    <definedName name="solver_rep" localSheetId="3" hidden="1">2</definedName>
    <definedName name="solver_rhs1" localSheetId="0" hidden="1">'Problem a'!$E$11:$E$12</definedName>
    <definedName name="solver_rhs1" localSheetId="2" hidden="1">'Problem d'!$E$11:$E$12</definedName>
    <definedName name="solver_rhs1" localSheetId="3" hidden="1">'Problem e'!$E$11:$E$12</definedName>
    <definedName name="solver_rhs2" localSheetId="0" hidden="1">'Problem a'!$E$15:$E$28</definedName>
    <definedName name="solver_rhs2" localSheetId="2" hidden="1">'Problem d'!$E$15:$E$28</definedName>
    <definedName name="solver_rhs2" localSheetId="3" hidden="1">'Problem e'!$E$15:$E$28</definedName>
    <definedName name="solver_rhs3" localSheetId="0" hidden="1">'Problem a'!$E$9:$E$10</definedName>
    <definedName name="solver_rhs3" localSheetId="2" hidden="1">'Problem d'!$E$9:$E$10</definedName>
    <definedName name="solver_rhs3" localSheetId="3" hidden="1">'Problem e'!$E$9:$E$10</definedName>
    <definedName name="solver_rhs4" localSheetId="0" hidden="1">0</definedName>
    <definedName name="solver_rhs4" localSheetId="2" hidden="1">0</definedName>
    <definedName name="solver_rhs4" localSheetId="3" hidden="1">0</definedName>
    <definedName name="solver_rhs5" localSheetId="0" hidden="1">'Problem a'!$L$7</definedName>
    <definedName name="solver_rhs5" localSheetId="2" hidden="1">'Problem d'!$L$7</definedName>
    <definedName name="solver_rhs5" localSheetId="3" hidden="1">'Problem e'!$L$7</definedName>
    <definedName name="solver_rhs6" localSheetId="0" hidden="1">'Problem a'!$L$7</definedName>
    <definedName name="solver_rhs6" localSheetId="2" hidden="1">'Problem d'!$L$7</definedName>
    <definedName name="solver_rhs6" localSheetId="3" hidden="1">'Problem e'!$M$7</definedName>
    <definedName name="solver_rhs7" localSheetId="0" hidden="1">0</definedName>
    <definedName name="solver_rhs7" localSheetId="2" hidden="1">0</definedName>
    <definedName name="solver_rhs7" localSheetId="3" hidden="1">0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0" hidden="1">2</definedName>
    <definedName name="solver_ver" localSheetId="2" hidden="1">2</definedName>
    <definedName name="solver_ver" localSheetId="3" hidden="1">2</definedName>
    <definedName name="sssolver_cvg" localSheetId="0" hidden="1">0.0001</definedName>
    <definedName name="sssolver_cvg" localSheetId="2" hidden="1">0.0001</definedName>
    <definedName name="sssolver_cvg" localSheetId="3" hidden="1">0.0001</definedName>
    <definedName name="sssolver_drv" localSheetId="0" hidden="1">1</definedName>
    <definedName name="sssolver_drv" localSheetId="2" hidden="1">1</definedName>
    <definedName name="sssolver_drv" localSheetId="3" hidden="1">1</definedName>
    <definedName name="sssolver_est" localSheetId="0" hidden="1">1</definedName>
    <definedName name="sssolver_est" localSheetId="2" hidden="1">1</definedName>
    <definedName name="sssolver_est" localSheetId="3" hidden="1">1</definedName>
    <definedName name="sssolver_itr" localSheetId="0" hidden="1">100</definedName>
    <definedName name="sssolver_itr" localSheetId="2" hidden="1">100</definedName>
    <definedName name="sssolver_itr" localSheetId="3" hidden="1">100</definedName>
    <definedName name="sssolver_lin" localSheetId="0" hidden="1">2</definedName>
    <definedName name="sssolver_lin" localSheetId="2" hidden="1">2</definedName>
    <definedName name="sssolver_lin" localSheetId="3" hidden="1">2</definedName>
    <definedName name="sssolver_neg" localSheetId="0" hidden="1">1</definedName>
    <definedName name="sssolver_neg" localSheetId="2" hidden="1">1</definedName>
    <definedName name="sssolver_neg" localSheetId="3" hidden="1">1</definedName>
    <definedName name="sssolver_nwt" localSheetId="0" hidden="1">1</definedName>
    <definedName name="sssolver_nwt" localSheetId="2" hidden="1">1</definedName>
    <definedName name="sssolver_nwt" localSheetId="3" hidden="1">1</definedName>
    <definedName name="sssolver_pre" localSheetId="0" hidden="1">0.00000001</definedName>
    <definedName name="sssolver_pre" localSheetId="2" hidden="1">0.00000001</definedName>
    <definedName name="sssolver_pre" localSheetId="3" hidden="1">0.00000001</definedName>
    <definedName name="sssolver_rep" localSheetId="0" hidden="1">2</definedName>
    <definedName name="sssolver_rep" localSheetId="2" hidden="1">2</definedName>
    <definedName name="sssolver_rep" localSheetId="3" hidden="1">2</definedName>
    <definedName name="sssolver_scl" localSheetId="0" hidden="1">2</definedName>
    <definedName name="sssolver_scl" localSheetId="2" hidden="1">2</definedName>
    <definedName name="sssolver_scl" localSheetId="3" hidden="1">2</definedName>
    <definedName name="sssolver_sho" localSheetId="0" hidden="1">2</definedName>
    <definedName name="sssolver_sho" localSheetId="2" hidden="1">2</definedName>
    <definedName name="sssolver_sho" localSheetId="3" hidden="1">2</definedName>
    <definedName name="sssolver_tim" localSheetId="0" hidden="1">100</definedName>
    <definedName name="sssolver_tim" localSheetId="2" hidden="1">100</definedName>
    <definedName name="sssolver_tim" localSheetId="3" hidden="1">100</definedName>
    <definedName name="sssolver_tol" localSheetId="0" hidden="1">0.05</definedName>
    <definedName name="sssolver_tol" localSheetId="2" hidden="1">0.05</definedName>
    <definedName name="sssolver_tol" localSheetId="3" hidden="1">0.05</definedName>
  </definedNames>
  <calcPr fullCalcOnLoad="1"/>
</workbook>
</file>

<file path=xl/sharedStrings.xml><?xml version="1.0" encoding="utf-8"?>
<sst xmlns="http://schemas.openxmlformats.org/spreadsheetml/2006/main" count="556" uniqueCount="270">
  <si>
    <t>beefsteak</t>
  </si>
  <si>
    <t>betterboy</t>
  </si>
  <si>
    <t>rutgers</t>
  </si>
  <si>
    <t>eggplant</t>
  </si>
  <si>
    <t>zucchini</t>
  </si>
  <si>
    <t>green pepper</t>
  </si>
  <si>
    <t>week 8</t>
  </si>
  <si>
    <t>week 19</t>
  </si>
  <si>
    <t>week 20</t>
  </si>
  <si>
    <t>make soup</t>
  </si>
  <si>
    <t>soup sold</t>
  </si>
  <si>
    <t>garden area</t>
  </si>
  <si>
    <t xml:space="preserve">labor hours </t>
  </si>
  <si>
    <t>can tom</t>
  </si>
  <si>
    <t>soup - stored</t>
  </si>
  <si>
    <t>tomato bal 7</t>
  </si>
  <si>
    <t>tomato bal 8</t>
  </si>
  <si>
    <t>tomato bal 9</t>
  </si>
  <si>
    <t>tomato bal 10</t>
  </si>
  <si>
    <t>tomato bal 11</t>
  </si>
  <si>
    <t>tomato bal 12</t>
  </si>
  <si>
    <t>tomato bal 13</t>
  </si>
  <si>
    <t>tomato bal 14</t>
  </si>
  <si>
    <t>tomato bal 15</t>
  </si>
  <si>
    <t>tomato bal 16</t>
  </si>
  <si>
    <t>tomato bal 17</t>
  </si>
  <si>
    <t>tomato bal 18</t>
  </si>
  <si>
    <t>tomato bal 19</t>
  </si>
  <si>
    <t>tomato bal 20</t>
  </si>
  <si>
    <t>week 7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</si>
  <si>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</si>
  <si>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</si>
  <si>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</si>
  <si>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</si>
  <si>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</si>
  <si>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</si>
  <si>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</si>
  <si>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</si>
  <si>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</si>
  <si>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</si>
  <si>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sell tom</t>
  </si>
  <si>
    <t>profit</t>
  </si>
  <si>
    <t>tom cost</t>
  </si>
  <si>
    <t>soup cost</t>
  </si>
  <si>
    <t>labor cost</t>
  </si>
  <si>
    <t>frozen tom</t>
  </si>
  <si>
    <t>&gt;=</t>
  </si>
  <si>
    <t>&lt;=</t>
  </si>
  <si>
    <t>=</t>
  </si>
  <si>
    <t>decision cells</t>
  </si>
  <si>
    <t>surplus</t>
  </si>
  <si>
    <t>zuchini</t>
  </si>
  <si>
    <t>constraints</t>
  </si>
  <si>
    <t>parameters</t>
  </si>
  <si>
    <t>Weeks</t>
  </si>
  <si>
    <t>Microsoft Excel 9.0 Sensitivity Report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</si>
  <si>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</si>
  <si>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</si>
  <si>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</si>
  <si>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</si>
  <si>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</si>
  <si>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</si>
  <si>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</si>
  <si>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</si>
  <si>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</si>
  <si>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</si>
  <si>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</si>
  <si>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</si>
  <si>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</si>
  <si>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</si>
  <si>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</si>
  <si>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</si>
  <si>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</si>
  <si>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$F$6</t>
  </si>
  <si>
    <t>$G$6</t>
  </si>
  <si>
    <t>$H$6</t>
  </si>
  <si>
    <t>$I$6</t>
  </si>
  <si>
    <t>$J$6</t>
  </si>
  <si>
    <t>$K$6</t>
  </si>
  <si>
    <t>$L$6</t>
  </si>
  <si>
    <t>$M$15</t>
  </si>
  <si>
    <t>week 7 can tom</t>
  </si>
  <si>
    <t>$N$15</t>
  </si>
  <si>
    <t>week 7 sell tom</t>
  </si>
  <si>
    <t>$O$15</t>
  </si>
  <si>
    <t>week 7 make soup</t>
  </si>
  <si>
    <t>$M$16</t>
  </si>
  <si>
    <t>week 8 can tom</t>
  </si>
  <si>
    <t>$N$16</t>
  </si>
  <si>
    <t>week 8 sell tom</t>
  </si>
  <si>
    <t>$O$16</t>
  </si>
  <si>
    <t>week 8 make soup</t>
  </si>
  <si>
    <t>$M$17</t>
  </si>
  <si>
    <t>week 9 can tom</t>
  </si>
  <si>
    <t>$N$17</t>
  </si>
  <si>
    <t>week 9 sell tom</t>
  </si>
  <si>
    <t>$O$17</t>
  </si>
  <si>
    <t>week 9 make soup</t>
  </si>
  <si>
    <t>$M$18</t>
  </si>
  <si>
    <t>week 10 can tom</t>
  </si>
  <si>
    <t>$N$18</t>
  </si>
  <si>
    <t>week 10 sell tom</t>
  </si>
  <si>
    <t>$O$18</t>
  </si>
  <si>
    <t>week 10 make soup</t>
  </si>
  <si>
    <t>$M$19</t>
  </si>
  <si>
    <t>week 11 can tom</t>
  </si>
  <si>
    <t>$N$19</t>
  </si>
  <si>
    <t>week 11 sell tom</t>
  </si>
  <si>
    <t>$O$19</t>
  </si>
  <si>
    <t>week 11 make soup</t>
  </si>
  <si>
    <t>$M$20</t>
  </si>
  <si>
    <t>week 12 can tom</t>
  </si>
  <si>
    <t>$N$20</t>
  </si>
  <si>
    <t>week 12 sell tom</t>
  </si>
  <si>
    <t>$O$20</t>
  </si>
  <si>
    <t>week 12 make soup</t>
  </si>
  <si>
    <t>$M$21</t>
  </si>
  <si>
    <t>week 13 can tom</t>
  </si>
  <si>
    <t>$N$21</t>
  </si>
  <si>
    <t>week 13 sell tom</t>
  </si>
  <si>
    <t>$O$21</t>
  </si>
  <si>
    <t>week 13 make soup</t>
  </si>
  <si>
    <t>$M$22</t>
  </si>
  <si>
    <t>week 14 can tom</t>
  </si>
  <si>
    <t>$N$22</t>
  </si>
  <si>
    <t>week 14 sell tom</t>
  </si>
  <si>
    <t>$O$22</t>
  </si>
  <si>
    <t>week 14 make soup</t>
  </si>
  <si>
    <t>$M$23</t>
  </si>
  <si>
    <t>week 15 can tom</t>
  </si>
  <si>
    <t>$N$23</t>
  </si>
  <si>
    <t>week 15 sell tom</t>
  </si>
  <si>
    <t>$O$23</t>
  </si>
  <si>
    <t>week 15 make soup</t>
  </si>
  <si>
    <t>$M$24</t>
  </si>
  <si>
    <t>week 16 can tom</t>
  </si>
  <si>
    <t>$N$24</t>
  </si>
  <si>
    <t>week 16 sell tom</t>
  </si>
  <si>
    <t>$O$24</t>
  </si>
  <si>
    <t>week 16 make soup</t>
  </si>
  <si>
    <t>$M$25</t>
  </si>
  <si>
    <t>week 17 can tom</t>
  </si>
  <si>
    <t>$N$25</t>
  </si>
  <si>
    <t>week 17 sell tom</t>
  </si>
  <si>
    <t>$O$25</t>
  </si>
  <si>
    <t>week 17 make soup</t>
  </si>
  <si>
    <t>$M$26</t>
  </si>
  <si>
    <t>week 18 can tom</t>
  </si>
  <si>
    <t>$N$26</t>
  </si>
  <si>
    <t>week 18 sell tom</t>
  </si>
  <si>
    <t>$O$26</t>
  </si>
  <si>
    <t>week 18 make soup</t>
  </si>
  <si>
    <t>$M$27</t>
  </si>
  <si>
    <t>week 19 can tom</t>
  </si>
  <si>
    <t>$N$27</t>
  </si>
  <si>
    <t>week 19 sell tom</t>
  </si>
  <si>
    <t>$O$27</t>
  </si>
  <si>
    <t>week 19 make soup</t>
  </si>
  <si>
    <t>$M$28</t>
  </si>
  <si>
    <t>week 20 can tom</t>
  </si>
  <si>
    <t>$N$28</t>
  </si>
  <si>
    <t>week 20 sell tom</t>
  </si>
  <si>
    <t>$O$28</t>
  </si>
  <si>
    <t>week 20 make soup</t>
  </si>
  <si>
    <t>$H$15</t>
  </si>
  <si>
    <t>$I$15</t>
  </si>
  <si>
    <t>$J$15</t>
  </si>
  <si>
    <t>$H$16</t>
  </si>
  <si>
    <t>$I$16</t>
  </si>
  <si>
    <t>$J$16</t>
  </si>
  <si>
    <t>$H$17</t>
  </si>
  <si>
    <t>$I$17</t>
  </si>
  <si>
    <t>$J$17</t>
  </si>
  <si>
    <t>$H$18</t>
  </si>
  <si>
    <t>$I$18</t>
  </si>
  <si>
    <t>$J$18</t>
  </si>
  <si>
    <t>$H$19</t>
  </si>
  <si>
    <t>$I$19</t>
  </si>
  <si>
    <t>$J$19</t>
  </si>
  <si>
    <t>$H$20</t>
  </si>
  <si>
    <t>$I$20</t>
  </si>
  <si>
    <t>$J$20</t>
  </si>
  <si>
    <t>$H$21</t>
  </si>
  <si>
    <t>$I$21</t>
  </si>
  <si>
    <t>$J$21</t>
  </si>
  <si>
    <t>$H$22</t>
  </si>
  <si>
    <t>$I$22</t>
  </si>
  <si>
    <t>$J$22</t>
  </si>
  <si>
    <t>$H$23</t>
  </si>
  <si>
    <t>$I$23</t>
  </si>
  <si>
    <t>$J$23</t>
  </si>
  <si>
    <t>$H$24</t>
  </si>
  <si>
    <t>$I$24</t>
  </si>
  <si>
    <t>$J$24</t>
  </si>
  <si>
    <t>$H$25</t>
  </si>
  <si>
    <t>$I$25</t>
  </si>
  <si>
    <t>$J$25</t>
  </si>
  <si>
    <t>$H$26</t>
  </si>
  <si>
    <t>$I$26</t>
  </si>
  <si>
    <t>$J$26</t>
  </si>
  <si>
    <t>$H$27</t>
  </si>
  <si>
    <t>$I$27</t>
  </si>
  <si>
    <t>$J$27</t>
  </si>
  <si>
    <t>$H$28</t>
  </si>
  <si>
    <t>$I$28</t>
  </si>
  <si>
    <t>$J$28</t>
  </si>
  <si>
    <t>Worksheet: [mid term 15.066.03 Solution.xls]Problem a</t>
  </si>
  <si>
    <t>Report Created: 6/29/03 4:03:05 PM</t>
  </si>
  <si>
    <t>$C$11</t>
  </si>
  <si>
    <t>$C$12</t>
  </si>
  <si>
    <t>$C$15</t>
  </si>
  <si>
    <t>$C$16</t>
  </si>
  <si>
    <t>$C$17</t>
  </si>
  <si>
    <t>$C$18</t>
  </si>
  <si>
    <t>$C$19</t>
  </si>
  <si>
    <t>$C$20</t>
  </si>
  <si>
    <t>$C$21</t>
  </si>
  <si>
    <t>$C$22</t>
  </si>
  <si>
    <t>$C$23</t>
  </si>
  <si>
    <t>$C$24</t>
  </si>
  <si>
    <t>$C$25</t>
  </si>
  <si>
    <t>$C$26</t>
  </si>
  <si>
    <t>$C$27</t>
  </si>
  <si>
    <t>$C$28</t>
  </si>
  <si>
    <t>$C$9</t>
  </si>
  <si>
    <t>$C$10</t>
  </si>
  <si>
    <t>week 7 eggplant</t>
  </si>
  <si>
    <t>week 7 zuchini</t>
  </si>
  <si>
    <t>week 7 green pepper</t>
  </si>
  <si>
    <t>week 8 eggplant</t>
  </si>
  <si>
    <t>week 8 zuchini</t>
  </si>
  <si>
    <t>week 8 green pepper</t>
  </si>
  <si>
    <t>week 9 eggplant</t>
  </si>
  <si>
    <t>week 9 zuchini</t>
  </si>
  <si>
    <t>week 9 green pepper</t>
  </si>
  <si>
    <t>week 10 eggplant</t>
  </si>
  <si>
    <t>week 10 zuchini</t>
  </si>
  <si>
    <t>week 10 green pepper</t>
  </si>
  <si>
    <t>week 11 eggplant</t>
  </si>
  <si>
    <t>week 11 zuchini</t>
  </si>
  <si>
    <t>week 11 green pepper</t>
  </si>
  <si>
    <t>week 12 eggplant</t>
  </si>
  <si>
    <t>week 12 zuchini</t>
  </si>
  <si>
    <t>week 12 green pepper</t>
  </si>
  <si>
    <t>week 13 eggplant</t>
  </si>
  <si>
    <t>week 13 zuchini</t>
  </si>
  <si>
    <t>week 13 green pepper</t>
  </si>
  <si>
    <t>week 14 eggplant</t>
  </si>
  <si>
    <t>week 14 zuchini</t>
  </si>
  <si>
    <t>week 14 green pepper</t>
  </si>
  <si>
    <t>week 15 eggplant</t>
  </si>
  <si>
    <t>week 15 zuchini</t>
  </si>
  <si>
    <t>week 15 green pepper</t>
  </si>
  <si>
    <t>week 16 eggplant</t>
  </si>
  <si>
    <t>week 16 zuchini</t>
  </si>
  <si>
    <t>week 16 green pepper</t>
  </si>
  <si>
    <t>week 17 eggplant</t>
  </si>
  <si>
    <t>week 17 zuchini</t>
  </si>
  <si>
    <t>week 17 green pepper</t>
  </si>
  <si>
    <t>week 18 eggplant</t>
  </si>
  <si>
    <t>week 18 zuchini</t>
  </si>
  <si>
    <t>week 18 green pepper</t>
  </si>
  <si>
    <t>week 19 eggplant</t>
  </si>
  <si>
    <t>week 19 zuchini</t>
  </si>
  <si>
    <t>week 19 green pepper</t>
  </si>
  <si>
    <t>week 20 eggplant</t>
  </si>
  <si>
    <t>week 20 zuchini</t>
  </si>
  <si>
    <t>week 20 green pepper</t>
  </si>
  <si>
    <t>buy Tom</t>
  </si>
  <si>
    <t>extra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</si>
</sst>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167" fontId="0" fillId="3" borderId="8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G32" sqref="G32"/>
    </sheetView>
  </sheetViews>
  <sheetFormatPr defaultColWidth="9.140625" defaultRowHeight="12.75"/>
  <cols>
    <col min="2" max="2" width="14.7109375" style="0" customWidth="1"/>
    <col min="4" max="4" width="9.140625" style="1" customWidth="1"/>
    <col min="16" max="16" width="9.57421875" style="0" bestFit="1" customWidth="1"/>
  </cols>
  <sheetData>
    <row r="1" spans="2:7" ht="12.75">
      <c r="B1" s="3" t="s">
        <v>49</v>
      </c>
      <c r="F1" s="22" t="s">
        <v>43</v>
      </c>
      <c r="G1" s="23">
        <v>5</v>
      </c>
    </row>
    <row r="2" spans="2:7" ht="12.75">
      <c r="B2" s="19" t="s">
        <v>52</v>
      </c>
      <c r="F2" s="24" t="s">
        <v>44</v>
      </c>
      <c r="G2" s="25">
        <v>8</v>
      </c>
    </row>
    <row r="3" spans="2:7" ht="13.5" thickBot="1">
      <c r="B3" s="21" t="s">
        <v>53</v>
      </c>
      <c r="F3" s="26" t="s">
        <v>54</v>
      </c>
      <c r="G3" s="27">
        <v>20</v>
      </c>
    </row>
    <row r="4" ht="12.75">
      <c r="B4" s="34"/>
    </row>
    <row r="5" spans="2:12" ht="13.5" thickBot="1">
      <c r="B5" s="32"/>
      <c r="C5" s="32"/>
      <c r="F5" t="s">
        <v>0</v>
      </c>
      <c r="G5" t="s">
        <v>1</v>
      </c>
      <c r="H5" t="s">
        <v>2</v>
      </c>
      <c r="I5" t="s">
        <v>3</v>
      </c>
      <c r="J5" t="s">
        <v>4</v>
      </c>
      <c r="K5" t="s">
        <v>5</v>
      </c>
      <c r="L5" t="s">
        <v>10</v>
      </c>
    </row>
    <row r="6" spans="6:12" ht="13.5" thickBot="1">
      <c r="F6" s="5">
        <v>67.5</v>
      </c>
      <c r="G6" s="6">
        <v>19.270833333333304</v>
      </c>
      <c r="H6" s="6">
        <v>6.666666666666671</v>
      </c>
      <c r="I6" s="6">
        <v>68.75</v>
      </c>
      <c r="J6" s="6">
        <v>22.916666666666664</v>
      </c>
      <c r="K6" s="6">
        <v>137.5</v>
      </c>
      <c r="L6" s="7">
        <v>2000</v>
      </c>
    </row>
    <row r="7" ht="13.5" thickBot="1">
      <c r="L7" s="31">
        <v>2000</v>
      </c>
    </row>
    <row r="9" spans="2:11" ht="12.75">
      <c r="B9" t="s">
        <v>11</v>
      </c>
      <c r="C9" s="18">
        <f>SUMPRODUCT(F6:K6,F9:K9)</f>
        <v>1999.9999999999995</v>
      </c>
      <c r="D9" s="18" t="s">
        <v>47</v>
      </c>
      <c r="E9" s="18">
        <v>2000</v>
      </c>
      <c r="F9" s="20">
        <v>9</v>
      </c>
      <c r="G9" s="20">
        <v>8</v>
      </c>
      <c r="H9" s="20">
        <v>7</v>
      </c>
      <c r="I9" s="20">
        <v>8</v>
      </c>
      <c r="J9" s="20">
        <v>10</v>
      </c>
      <c r="K9" s="20">
        <v>3</v>
      </c>
    </row>
    <row r="10" spans="2:11" ht="12.75">
      <c r="B10" t="s">
        <v>12</v>
      </c>
      <c r="C10" s="18">
        <f>SUMPRODUCT(F6:K6,F10:K10)</f>
        <v>21.135416666666664</v>
      </c>
      <c r="D10" s="18" t="s">
        <v>47</v>
      </c>
      <c r="E10" s="18">
        <v>25</v>
      </c>
      <c r="F10" s="20">
        <v>0.1</v>
      </c>
      <c r="G10" s="20">
        <v>0.1</v>
      </c>
      <c r="H10" s="20">
        <v>0.15</v>
      </c>
      <c r="I10" s="20">
        <v>0.05</v>
      </c>
      <c r="J10" s="20">
        <v>0.05</v>
      </c>
      <c r="K10" s="20">
        <v>0.05</v>
      </c>
    </row>
    <row r="11" spans="2:5" ht="12.75">
      <c r="B11" t="s">
        <v>45</v>
      </c>
      <c r="C11" s="18">
        <f>SUM(M15:M28)</f>
        <v>250</v>
      </c>
      <c r="D11" s="18" t="s">
        <v>46</v>
      </c>
      <c r="E11" s="18">
        <v>250</v>
      </c>
    </row>
    <row r="12" spans="2:5" ht="12.75">
      <c r="B12" t="s">
        <v>14</v>
      </c>
      <c r="C12" s="18">
        <f>SUM(O15:O28)-L6</f>
        <v>200</v>
      </c>
      <c r="D12" s="18" t="s">
        <v>46</v>
      </c>
      <c r="E12" s="18">
        <v>200</v>
      </c>
    </row>
    <row r="13" spans="8:10" ht="12.75">
      <c r="H13" t="s">
        <v>50</v>
      </c>
      <c r="I13" t="s">
        <v>50</v>
      </c>
      <c r="J13" t="s">
        <v>50</v>
      </c>
    </row>
    <row r="14" spans="8:16" ht="13.5" thickBot="1">
      <c r="H14" t="s">
        <v>3</v>
      </c>
      <c r="I14" t="s">
        <v>51</v>
      </c>
      <c r="J14" t="s">
        <v>5</v>
      </c>
      <c r="M14" t="s">
        <v>13</v>
      </c>
      <c r="N14" t="s">
        <v>40</v>
      </c>
      <c r="O14" t="s">
        <v>9</v>
      </c>
      <c r="P14" t="s">
        <v>42</v>
      </c>
    </row>
    <row r="15" spans="1:16" ht="12.75">
      <c r="A15" t="s">
        <v>29</v>
      </c>
      <c r="B15" t="s">
        <v>15</v>
      </c>
      <c r="C15" s="18">
        <f>1.5*$H$6-N15-M15</f>
        <v>10.000000000000021</v>
      </c>
      <c r="D15" s="18" t="s">
        <v>48</v>
      </c>
      <c r="E15" s="18">
        <v>10</v>
      </c>
      <c r="G15" t="s">
        <v>29</v>
      </c>
      <c r="H15" s="18">
        <f>-O15</f>
        <v>0</v>
      </c>
      <c r="I15" s="18">
        <f aca="true" t="shared" si="0" ref="I15:I24">4*3*$J$6-O15</f>
        <v>275</v>
      </c>
      <c r="J15" s="18">
        <f>-O15</f>
        <v>0</v>
      </c>
      <c r="L15" t="s">
        <v>29</v>
      </c>
      <c r="M15" s="8">
        <v>0</v>
      </c>
      <c r="N15" s="9">
        <v>-1.4210854715202004E-14</v>
      </c>
      <c r="O15" s="10">
        <v>0</v>
      </c>
      <c r="P15" s="28">
        <v>4</v>
      </c>
    </row>
    <row r="16" spans="1:16" ht="12.75">
      <c r="A16" t="s">
        <v>6</v>
      </c>
      <c r="B16" t="s">
        <v>16</v>
      </c>
      <c r="C16" s="18">
        <f>1.5*$H$6-N16-M16</f>
        <v>10.000000000000021</v>
      </c>
      <c r="D16" s="18" t="s">
        <v>48</v>
      </c>
      <c r="E16" s="18">
        <v>10</v>
      </c>
      <c r="G16" t="s">
        <v>6</v>
      </c>
      <c r="H16" s="18">
        <f>-O16</f>
        <v>0</v>
      </c>
      <c r="I16" s="18">
        <f t="shared" si="0"/>
        <v>275</v>
      </c>
      <c r="J16" s="18">
        <f>-O16</f>
        <v>0</v>
      </c>
      <c r="L16" t="s">
        <v>6</v>
      </c>
      <c r="M16" s="11">
        <v>0</v>
      </c>
      <c r="N16" s="12">
        <v>-1.4210854715202004E-14</v>
      </c>
      <c r="O16" s="13">
        <v>0</v>
      </c>
      <c r="P16" s="29">
        <f aca="true" t="shared" si="1" ref="P16:P28">P15-0.2</f>
        <v>3.8</v>
      </c>
    </row>
    <row r="17" spans="1:16" ht="12.75">
      <c r="A17" t="s">
        <v>30</v>
      </c>
      <c r="B17" t="s">
        <v>17</v>
      </c>
      <c r="C17" s="18">
        <f>1.5*$H$6-N17-M17</f>
        <v>10.000000000000007</v>
      </c>
      <c r="D17" s="18" t="s">
        <v>48</v>
      </c>
      <c r="E17" s="18">
        <v>10</v>
      </c>
      <c r="G17" t="s">
        <v>30</v>
      </c>
      <c r="H17" s="18">
        <f aca="true" t="shared" si="2" ref="H17:H24">4*1*$I$6-O17</f>
        <v>0</v>
      </c>
      <c r="I17" s="18">
        <f t="shared" si="0"/>
        <v>0</v>
      </c>
      <c r="J17" s="18">
        <f aca="true" t="shared" si="3" ref="J17:J26">4*0.5*1*$K$6-O17</f>
        <v>0</v>
      </c>
      <c r="L17" t="s">
        <v>30</v>
      </c>
      <c r="M17" s="11">
        <v>0</v>
      </c>
      <c r="N17" s="12">
        <v>0</v>
      </c>
      <c r="O17" s="14">
        <v>275</v>
      </c>
      <c r="P17" s="29">
        <f t="shared" si="1"/>
        <v>3.5999999999999996</v>
      </c>
    </row>
    <row r="18" spans="1:16" ht="12.75">
      <c r="A18" t="s">
        <v>31</v>
      </c>
      <c r="B18" t="s">
        <v>18</v>
      </c>
      <c r="C18" s="18">
        <f>1.5*$H$6+2*$G$6-N18-M18</f>
        <v>9.999999999999957</v>
      </c>
      <c r="D18" s="18" t="s">
        <v>48</v>
      </c>
      <c r="E18" s="18">
        <v>10</v>
      </c>
      <c r="G18" t="s">
        <v>31</v>
      </c>
      <c r="H18" s="18">
        <f t="shared" si="2"/>
        <v>0</v>
      </c>
      <c r="I18" s="18">
        <f t="shared" si="0"/>
        <v>0</v>
      </c>
      <c r="J18" s="18">
        <f t="shared" si="3"/>
        <v>0</v>
      </c>
      <c r="L18" t="s">
        <v>31</v>
      </c>
      <c r="M18" s="11">
        <v>0</v>
      </c>
      <c r="N18" s="12">
        <v>38.54166666666666</v>
      </c>
      <c r="O18" s="14">
        <v>275</v>
      </c>
      <c r="P18" s="29">
        <f t="shared" si="1"/>
        <v>3.3999999999999995</v>
      </c>
    </row>
    <row r="19" spans="1:16" ht="12.75">
      <c r="A19" t="s">
        <v>32</v>
      </c>
      <c r="B19" t="s">
        <v>19</v>
      </c>
      <c r="C19" s="18">
        <f aca="true" t="shared" si="4" ref="C19:C24">1.5*$H$6+2*$G$6+2*$F$6-N19-M19</f>
        <v>10</v>
      </c>
      <c r="D19" s="18" t="s">
        <v>48</v>
      </c>
      <c r="E19" s="18">
        <v>10</v>
      </c>
      <c r="G19" t="s">
        <v>32</v>
      </c>
      <c r="H19" s="18">
        <f t="shared" si="2"/>
        <v>0</v>
      </c>
      <c r="I19" s="18">
        <f t="shared" si="0"/>
        <v>0</v>
      </c>
      <c r="J19" s="18">
        <f t="shared" si="3"/>
        <v>0</v>
      </c>
      <c r="L19" t="s">
        <v>32</v>
      </c>
      <c r="M19" s="11">
        <v>0</v>
      </c>
      <c r="N19" s="12">
        <v>173.54166666666663</v>
      </c>
      <c r="O19" s="14">
        <v>275</v>
      </c>
      <c r="P19" s="29">
        <f t="shared" si="1"/>
        <v>3.1999999999999993</v>
      </c>
    </row>
    <row r="20" spans="1:16" ht="12.75">
      <c r="A20" t="s">
        <v>33</v>
      </c>
      <c r="B20" t="s">
        <v>20</v>
      </c>
      <c r="C20" s="18">
        <f t="shared" si="4"/>
        <v>10</v>
      </c>
      <c r="D20" s="18" t="s">
        <v>48</v>
      </c>
      <c r="E20" s="18">
        <v>10</v>
      </c>
      <c r="G20" t="s">
        <v>33</v>
      </c>
      <c r="H20" s="18">
        <f t="shared" si="2"/>
        <v>0</v>
      </c>
      <c r="I20" s="18">
        <f t="shared" si="0"/>
        <v>0</v>
      </c>
      <c r="J20" s="18">
        <f t="shared" si="3"/>
        <v>0</v>
      </c>
      <c r="L20" t="s">
        <v>33</v>
      </c>
      <c r="M20" s="11">
        <v>0</v>
      </c>
      <c r="N20" s="12">
        <v>173.54166666666663</v>
      </c>
      <c r="O20" s="14">
        <v>275</v>
      </c>
      <c r="P20" s="29">
        <f t="shared" si="1"/>
        <v>2.999999999999999</v>
      </c>
    </row>
    <row r="21" spans="1:16" ht="12.75">
      <c r="A21" t="s">
        <v>34</v>
      </c>
      <c r="B21" t="s">
        <v>21</v>
      </c>
      <c r="C21" s="18">
        <f t="shared" si="4"/>
        <v>10</v>
      </c>
      <c r="D21" s="18" t="s">
        <v>48</v>
      </c>
      <c r="E21" s="18">
        <v>10</v>
      </c>
      <c r="G21" t="s">
        <v>34</v>
      </c>
      <c r="H21" s="18">
        <f t="shared" si="2"/>
        <v>0</v>
      </c>
      <c r="I21" s="18">
        <f t="shared" si="0"/>
        <v>0</v>
      </c>
      <c r="J21" s="18">
        <f t="shared" si="3"/>
        <v>0</v>
      </c>
      <c r="L21" t="s">
        <v>34</v>
      </c>
      <c r="M21" s="11">
        <v>0</v>
      </c>
      <c r="N21" s="12">
        <v>173.54166666666663</v>
      </c>
      <c r="O21" s="14">
        <v>275</v>
      </c>
      <c r="P21" s="29">
        <f t="shared" si="1"/>
        <v>2.799999999999999</v>
      </c>
    </row>
    <row r="22" spans="1:16" ht="12.75">
      <c r="A22" t="s">
        <v>35</v>
      </c>
      <c r="B22" t="s">
        <v>22</v>
      </c>
      <c r="C22" s="18">
        <f t="shared" si="4"/>
        <v>10</v>
      </c>
      <c r="D22" s="18" t="s">
        <v>48</v>
      </c>
      <c r="E22" s="18">
        <v>10</v>
      </c>
      <c r="G22" t="s">
        <v>35</v>
      </c>
      <c r="H22" s="18">
        <f t="shared" si="2"/>
        <v>0</v>
      </c>
      <c r="I22" s="18">
        <f t="shared" si="0"/>
        <v>0</v>
      </c>
      <c r="J22" s="18">
        <f t="shared" si="3"/>
        <v>0</v>
      </c>
      <c r="L22" t="s">
        <v>35</v>
      </c>
      <c r="M22" s="11">
        <v>0</v>
      </c>
      <c r="N22" s="12">
        <v>173.54166666666663</v>
      </c>
      <c r="O22" s="14">
        <v>275</v>
      </c>
      <c r="P22" s="29">
        <f t="shared" si="1"/>
        <v>2.5999999999999988</v>
      </c>
    </row>
    <row r="23" spans="1:16" ht="12.75">
      <c r="A23" t="s">
        <v>36</v>
      </c>
      <c r="B23" t="s">
        <v>23</v>
      </c>
      <c r="C23" s="18">
        <f t="shared" si="4"/>
        <v>10</v>
      </c>
      <c r="D23" s="18" t="s">
        <v>48</v>
      </c>
      <c r="E23" s="18">
        <v>10</v>
      </c>
      <c r="G23" t="s">
        <v>36</v>
      </c>
      <c r="H23" s="18">
        <f t="shared" si="2"/>
        <v>0</v>
      </c>
      <c r="I23" s="18">
        <f t="shared" si="0"/>
        <v>0</v>
      </c>
      <c r="J23" s="18">
        <f t="shared" si="3"/>
        <v>0</v>
      </c>
      <c r="L23" t="s">
        <v>36</v>
      </c>
      <c r="M23" s="11">
        <v>0</v>
      </c>
      <c r="N23" s="12">
        <v>173.54166666666663</v>
      </c>
      <c r="O23" s="14">
        <v>275</v>
      </c>
      <c r="P23" s="29">
        <f t="shared" si="1"/>
        <v>2.3999999999999986</v>
      </c>
    </row>
    <row r="24" spans="1:16" ht="12.75">
      <c r="A24" t="s">
        <v>37</v>
      </c>
      <c r="B24" t="s">
        <v>24</v>
      </c>
      <c r="C24" s="18">
        <f t="shared" si="4"/>
        <v>9.999999999999972</v>
      </c>
      <c r="D24" s="18" t="s">
        <v>48</v>
      </c>
      <c r="E24" s="18">
        <v>10</v>
      </c>
      <c r="G24" t="s">
        <v>37</v>
      </c>
      <c r="H24" s="18">
        <f t="shared" si="2"/>
        <v>0</v>
      </c>
      <c r="I24" s="18">
        <f t="shared" si="0"/>
        <v>0</v>
      </c>
      <c r="J24" s="18">
        <f t="shared" si="3"/>
        <v>0</v>
      </c>
      <c r="L24" t="s">
        <v>37</v>
      </c>
      <c r="M24" s="11">
        <v>0</v>
      </c>
      <c r="N24" s="12">
        <v>173.54166666666666</v>
      </c>
      <c r="O24" s="14">
        <v>275</v>
      </c>
      <c r="P24" s="29">
        <f t="shared" si="1"/>
        <v>2.1999999999999984</v>
      </c>
    </row>
    <row r="25" spans="1:16" ht="12.75">
      <c r="A25" t="s">
        <v>38</v>
      </c>
      <c r="B25" t="s">
        <v>25</v>
      </c>
      <c r="C25" s="18">
        <f>2*$G$6+2*$F$6-N25-M25</f>
        <v>10.000000000000028</v>
      </c>
      <c r="D25" s="18" t="s">
        <v>48</v>
      </c>
      <c r="E25" s="18">
        <v>10</v>
      </c>
      <c r="G25" t="s">
        <v>38</v>
      </c>
      <c r="H25" s="18">
        <f>-O25</f>
        <v>0</v>
      </c>
      <c r="I25" s="18">
        <f>-O25</f>
        <v>0</v>
      </c>
      <c r="J25" s="18">
        <f t="shared" si="3"/>
        <v>275</v>
      </c>
      <c r="L25" t="s">
        <v>38</v>
      </c>
      <c r="M25" s="11">
        <v>0</v>
      </c>
      <c r="N25" s="12">
        <v>163.54166666666657</v>
      </c>
      <c r="O25" s="13">
        <v>0</v>
      </c>
      <c r="P25" s="29">
        <f t="shared" si="1"/>
        <v>1.9999999999999984</v>
      </c>
    </row>
    <row r="26" spans="1:16" ht="12.75">
      <c r="A26" t="s">
        <v>39</v>
      </c>
      <c r="B26" t="s">
        <v>26</v>
      </c>
      <c r="C26" s="18">
        <f>2*$F$6-N26-M26</f>
        <v>10</v>
      </c>
      <c r="D26" s="18" t="s">
        <v>48</v>
      </c>
      <c r="E26" s="18">
        <v>10</v>
      </c>
      <c r="G26" t="s">
        <v>39</v>
      </c>
      <c r="H26" s="18">
        <f>-O26</f>
        <v>0</v>
      </c>
      <c r="I26" s="18">
        <f>-O26</f>
        <v>0</v>
      </c>
      <c r="J26" s="18">
        <f t="shared" si="3"/>
        <v>275</v>
      </c>
      <c r="L26" t="s">
        <v>39</v>
      </c>
      <c r="M26" s="11">
        <v>0</v>
      </c>
      <c r="N26" s="12">
        <v>125</v>
      </c>
      <c r="O26" s="13">
        <v>0</v>
      </c>
      <c r="P26" s="29">
        <f t="shared" si="1"/>
        <v>1.7999999999999985</v>
      </c>
    </row>
    <row r="27" spans="1:16" ht="12.75">
      <c r="A27" t="s">
        <v>7</v>
      </c>
      <c r="B27" t="s">
        <v>27</v>
      </c>
      <c r="C27" s="18">
        <f>2*$F$6-N27-M27</f>
        <v>10</v>
      </c>
      <c r="D27" s="18" t="s">
        <v>48</v>
      </c>
      <c r="E27" s="18">
        <v>10</v>
      </c>
      <c r="G27" t="s">
        <v>7</v>
      </c>
      <c r="H27" s="18">
        <f>-O27</f>
        <v>0</v>
      </c>
      <c r="I27" s="18">
        <f>-O27</f>
        <v>0</v>
      </c>
      <c r="J27" s="18">
        <f>-O27</f>
        <v>0</v>
      </c>
      <c r="L27" t="s">
        <v>7</v>
      </c>
      <c r="M27" s="11">
        <v>125</v>
      </c>
      <c r="N27" s="12">
        <v>0</v>
      </c>
      <c r="O27" s="13">
        <v>0</v>
      </c>
      <c r="P27" s="29">
        <f t="shared" si="1"/>
        <v>1.5999999999999985</v>
      </c>
    </row>
    <row r="28" spans="1:16" ht="13.5" thickBot="1">
      <c r="A28" t="s">
        <v>8</v>
      </c>
      <c r="B28" t="s">
        <v>28</v>
      </c>
      <c r="C28" s="18">
        <f>2*$F$6-N28-M28</f>
        <v>10</v>
      </c>
      <c r="D28" s="18" t="s">
        <v>48</v>
      </c>
      <c r="E28" s="18">
        <v>10</v>
      </c>
      <c r="G28" t="s">
        <v>8</v>
      </c>
      <c r="H28" s="18">
        <f>-O28</f>
        <v>0</v>
      </c>
      <c r="I28" s="18">
        <f>-O28</f>
        <v>0</v>
      </c>
      <c r="J28" s="18">
        <f>-O28</f>
        <v>0</v>
      </c>
      <c r="L28" t="s">
        <v>8</v>
      </c>
      <c r="M28" s="15">
        <v>125</v>
      </c>
      <c r="N28" s="16">
        <v>0</v>
      </c>
      <c r="O28" s="17">
        <v>0</v>
      </c>
      <c r="P28" s="30">
        <f t="shared" si="1"/>
        <v>1.3999999999999986</v>
      </c>
    </row>
    <row r="32" spans="2:3" ht="12.75">
      <c r="B32" s="4" t="s">
        <v>41</v>
      </c>
      <c r="C32" s="2">
        <f>G1*L6+SUMPRODUCT(N15:N28,P15:P28)-G3*G2*C10</f>
        <v>10112.833333333332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showGridLines="0" workbookViewId="0" topLeftCell="A53">
      <selection activeCell="B15" sqref="B15:H15"/>
    </sheetView>
  </sheetViews>
  <sheetFormatPr defaultColWidth="9.140625" defaultRowHeight="12.75"/>
  <cols>
    <col min="1" max="1" width="2.28125" style="0" customWidth="1"/>
    <col min="2" max="2" width="6.57421875" style="0" bestFit="1" customWidth="1"/>
    <col min="3" max="3" width="19.421875" style="0" bestFit="1" customWidth="1"/>
    <col min="4" max="4" width="13.14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35" t="s">
        <v>55</v>
      </c>
    </row>
    <row r="2" ht="12.75">
      <c r="A2" s="35" t="s">
        <v>206</v>
      </c>
    </row>
    <row r="3" ht="12.75">
      <c r="A3" s="35" t="s">
        <v>207</v>
      </c>
    </row>
    <row r="6" ht="13.5" thickBot="1">
      <c r="A6" t="s">
        <v>56</v>
      </c>
    </row>
    <row r="7" spans="2:8" ht="12.75">
      <c r="B7" s="38"/>
      <c r="C7" s="38"/>
      <c r="D7" s="38" t="s">
        <v>59</v>
      </c>
      <c r="E7" s="38" t="s">
        <v>61</v>
      </c>
      <c r="F7" s="38" t="s">
        <v>63</v>
      </c>
      <c r="G7" s="38" t="s">
        <v>65</v>
      </c>
      <c r="H7" s="38" t="s">
        <v>65</v>
      </c>
    </row>
    <row r="8" spans="2:8" ht="13.5" thickBot="1">
      <c r="B8" s="39" t="s">
        <v>57</v>
      </c>
      <c r="C8" s="39" t="s">
        <v>58</v>
      </c>
      <c r="D8" s="39" t="s">
        <v>60</v>
      </c>
      <c r="E8" s="39" t="s">
        <v>62</v>
      </c>
      <c r="F8" s="39" t="s">
        <v>64</v>
      </c>
      <c r="G8" s="39" t="s">
        <v>66</v>
      </c>
      <c r="H8" s="39" t="s">
        <v>67</v>
      </c>
    </row>
    <row r="9" spans="2:8" ht="12.75">
      <c r="B9" s="36" t="s">
        <v>73</v>
      </c>
      <c r="C9" s="36" t="s">
        <v>0</v>
      </c>
      <c r="D9" s="42">
        <v>67.5</v>
      </c>
      <c r="E9" s="42">
        <v>0</v>
      </c>
      <c r="F9" s="42">
        <v>-16</v>
      </c>
      <c r="G9" s="36">
        <v>0.19999999999998885</v>
      </c>
      <c r="H9" s="36">
        <v>0.599999999999995</v>
      </c>
    </row>
    <row r="10" spans="2:8" ht="12.75">
      <c r="B10" s="36" t="s">
        <v>74</v>
      </c>
      <c r="C10" s="36" t="s">
        <v>1</v>
      </c>
      <c r="D10" s="42">
        <v>19.270833333333304</v>
      </c>
      <c r="E10" s="42">
        <v>0</v>
      </c>
      <c r="F10" s="42">
        <v>-16</v>
      </c>
      <c r="G10" s="42">
        <v>0.5333333333333287</v>
      </c>
      <c r="H10" s="42">
        <v>0.17777777777776776</v>
      </c>
    </row>
    <row r="11" spans="2:8" ht="12.75">
      <c r="B11" s="36" t="s">
        <v>75</v>
      </c>
      <c r="C11" s="36" t="s">
        <v>2</v>
      </c>
      <c r="D11" s="42">
        <v>6.666666666666671</v>
      </c>
      <c r="E11" s="42">
        <v>0</v>
      </c>
      <c r="F11" s="42">
        <v>-24</v>
      </c>
      <c r="G11" s="36">
        <v>1.3</v>
      </c>
      <c r="H11" s="36">
        <v>1E+30</v>
      </c>
    </row>
    <row r="12" spans="2:8" ht="12.75">
      <c r="B12" s="36" t="s">
        <v>76</v>
      </c>
      <c r="C12" s="36" t="s">
        <v>3</v>
      </c>
      <c r="D12" s="42">
        <v>68.75</v>
      </c>
      <c r="E12" s="42">
        <v>0</v>
      </c>
      <c r="F12" s="42">
        <v>-7.999999999999993</v>
      </c>
      <c r="G12" s="36">
        <v>4.96</v>
      </c>
      <c r="H12" s="42">
        <v>11.46666666666664</v>
      </c>
    </row>
    <row r="13" spans="2:8" ht="12.75">
      <c r="B13" s="36" t="s">
        <v>77</v>
      </c>
      <c r="C13" s="36" t="s">
        <v>4</v>
      </c>
      <c r="D13" s="42">
        <v>22.916666666666664</v>
      </c>
      <c r="E13" s="42">
        <v>0</v>
      </c>
      <c r="F13" s="42">
        <v>-8.000000000000007</v>
      </c>
      <c r="G13" s="36">
        <v>38.4</v>
      </c>
      <c r="H13" s="42">
        <v>24.8</v>
      </c>
    </row>
    <row r="14" spans="2:8" ht="12.75">
      <c r="B14" s="36" t="s">
        <v>78</v>
      </c>
      <c r="C14" s="36" t="s">
        <v>5</v>
      </c>
      <c r="D14" s="42">
        <v>137.5</v>
      </c>
      <c r="E14" s="42">
        <v>0</v>
      </c>
      <c r="F14" s="42">
        <v>-7.999999999999986</v>
      </c>
      <c r="G14" s="36">
        <v>3.439999999999992</v>
      </c>
      <c r="H14" s="42">
        <v>4.133333333333337</v>
      </c>
    </row>
    <row r="15" spans="2:8" ht="12.75">
      <c r="B15" s="36" t="s">
        <v>79</v>
      </c>
      <c r="C15" s="36" t="s">
        <v>10</v>
      </c>
      <c r="D15" s="42">
        <v>2000</v>
      </c>
      <c r="E15" s="42">
        <v>2.325</v>
      </c>
      <c r="F15" s="42">
        <v>5</v>
      </c>
      <c r="G15" s="36">
        <v>1E+30</v>
      </c>
      <c r="H15" s="42">
        <v>2.325</v>
      </c>
    </row>
    <row r="16" spans="2:8" ht="12.75">
      <c r="B16" s="36" t="s">
        <v>80</v>
      </c>
      <c r="C16" s="36" t="s">
        <v>81</v>
      </c>
      <c r="D16" s="42">
        <v>0</v>
      </c>
      <c r="E16" s="42">
        <v>-2.35</v>
      </c>
      <c r="F16" s="42">
        <v>0</v>
      </c>
      <c r="G16" s="36">
        <v>2.35</v>
      </c>
      <c r="H16" s="36">
        <v>1E+30</v>
      </c>
    </row>
    <row r="17" spans="2:8" ht="12.75">
      <c r="B17" s="36" t="s">
        <v>82</v>
      </c>
      <c r="C17" s="36" t="s">
        <v>83</v>
      </c>
      <c r="D17" s="42">
        <v>0</v>
      </c>
      <c r="E17" s="42">
        <v>0</v>
      </c>
      <c r="F17" s="42">
        <v>4</v>
      </c>
      <c r="G17" s="42">
        <v>0.866666666666664</v>
      </c>
      <c r="H17" s="36">
        <v>2.35</v>
      </c>
    </row>
    <row r="18" spans="2:8" ht="12.75">
      <c r="B18" s="36" t="s">
        <v>84</v>
      </c>
      <c r="C18" s="36" t="s">
        <v>85</v>
      </c>
      <c r="D18" s="42">
        <v>0</v>
      </c>
      <c r="E18" s="42">
        <v>0</v>
      </c>
      <c r="F18" s="42">
        <v>0</v>
      </c>
      <c r="G18" s="36">
        <v>1E+30</v>
      </c>
      <c r="H18" s="36">
        <v>2.675</v>
      </c>
    </row>
    <row r="19" spans="2:8" ht="12.75">
      <c r="B19" s="36" t="s">
        <v>86</v>
      </c>
      <c r="C19" s="36" t="s">
        <v>87</v>
      </c>
      <c r="D19" s="42">
        <v>0</v>
      </c>
      <c r="E19" s="42">
        <v>-2.15</v>
      </c>
      <c r="F19" s="42">
        <v>0</v>
      </c>
      <c r="G19" s="36">
        <v>2.15</v>
      </c>
      <c r="H19" s="36">
        <v>1E+30</v>
      </c>
    </row>
    <row r="20" spans="2:8" ht="12.75">
      <c r="B20" s="36" t="s">
        <v>88</v>
      </c>
      <c r="C20" s="36" t="s">
        <v>89</v>
      </c>
      <c r="D20" s="42">
        <v>0</v>
      </c>
      <c r="E20" s="42">
        <v>0</v>
      </c>
      <c r="F20" s="42">
        <v>3.8</v>
      </c>
      <c r="G20" s="42">
        <v>0.866666666666664</v>
      </c>
      <c r="H20" s="36">
        <v>2.15</v>
      </c>
    </row>
    <row r="21" spans="2:8" ht="12.75">
      <c r="B21" s="36" t="s">
        <v>90</v>
      </c>
      <c r="C21" s="36" t="s">
        <v>91</v>
      </c>
      <c r="D21" s="42">
        <v>0</v>
      </c>
      <c r="E21" s="42">
        <v>0</v>
      </c>
      <c r="F21" s="42">
        <v>0</v>
      </c>
      <c r="G21" s="36">
        <v>1E+30</v>
      </c>
      <c r="H21" s="36">
        <v>2.675</v>
      </c>
    </row>
    <row r="22" spans="2:8" ht="12.75">
      <c r="B22" s="36" t="s">
        <v>92</v>
      </c>
      <c r="C22" s="36" t="s">
        <v>93</v>
      </c>
      <c r="D22" s="42">
        <v>0</v>
      </c>
      <c r="E22" s="42">
        <v>-2.816666666666666</v>
      </c>
      <c r="F22" s="42">
        <v>0</v>
      </c>
      <c r="G22" s="42">
        <v>2.816666666666666</v>
      </c>
      <c r="H22" s="36">
        <v>1E+30</v>
      </c>
    </row>
    <row r="23" spans="2:8" ht="12.75">
      <c r="B23" s="36" t="s">
        <v>94</v>
      </c>
      <c r="C23" s="36" t="s">
        <v>95</v>
      </c>
      <c r="D23" s="42">
        <v>0</v>
      </c>
      <c r="E23" s="42">
        <v>-0.866666666666664</v>
      </c>
      <c r="F23" s="42">
        <v>3.6</v>
      </c>
      <c r="G23" s="42">
        <v>0.866666666666664</v>
      </c>
      <c r="H23" s="36">
        <v>1E+30</v>
      </c>
    </row>
    <row r="24" spans="2:8" ht="12.75">
      <c r="B24" s="36" t="s">
        <v>96</v>
      </c>
      <c r="C24" s="36" t="s">
        <v>97</v>
      </c>
      <c r="D24" s="42">
        <v>275</v>
      </c>
      <c r="E24" s="42">
        <v>0</v>
      </c>
      <c r="F24" s="42">
        <v>0</v>
      </c>
      <c r="G24" s="36">
        <v>1.72</v>
      </c>
      <c r="H24" s="42">
        <v>2.0666666666666687</v>
      </c>
    </row>
    <row r="25" spans="2:8" ht="12.75">
      <c r="B25" s="36" t="s">
        <v>98</v>
      </c>
      <c r="C25" s="36" t="s">
        <v>99</v>
      </c>
      <c r="D25" s="42">
        <v>0</v>
      </c>
      <c r="E25" s="42">
        <v>-1.75</v>
      </c>
      <c r="F25" s="42">
        <v>0</v>
      </c>
      <c r="G25" s="36">
        <v>1.75</v>
      </c>
      <c r="H25" s="36">
        <v>1E+30</v>
      </c>
    </row>
    <row r="26" spans="2:8" ht="12.75">
      <c r="B26" s="36" t="s">
        <v>100</v>
      </c>
      <c r="C26" s="36" t="s">
        <v>101</v>
      </c>
      <c r="D26" s="42">
        <v>38.54166666666666</v>
      </c>
      <c r="E26" s="42">
        <v>0</v>
      </c>
      <c r="F26" s="42">
        <v>3.4</v>
      </c>
      <c r="G26" s="42">
        <v>0.26666666666666433</v>
      </c>
      <c r="H26" s="42">
        <v>0.08888888888888391</v>
      </c>
    </row>
    <row r="27" spans="2:8" ht="12.75">
      <c r="B27" s="36" t="s">
        <v>102</v>
      </c>
      <c r="C27" s="36" t="s">
        <v>103</v>
      </c>
      <c r="D27" s="42">
        <v>275</v>
      </c>
      <c r="E27" s="42">
        <v>0</v>
      </c>
      <c r="F27" s="42">
        <v>0</v>
      </c>
      <c r="G27" s="42">
        <v>1.72</v>
      </c>
      <c r="H27" s="42">
        <v>2.0666666666666687</v>
      </c>
    </row>
    <row r="28" spans="2:8" ht="12.75">
      <c r="B28" s="36" t="s">
        <v>104</v>
      </c>
      <c r="C28" s="36" t="s">
        <v>105</v>
      </c>
      <c r="D28" s="42">
        <v>0</v>
      </c>
      <c r="E28" s="42">
        <v>-1.55</v>
      </c>
      <c r="F28" s="42">
        <v>0</v>
      </c>
      <c r="G28" s="36">
        <v>1.55</v>
      </c>
      <c r="H28" s="36">
        <v>1E+30</v>
      </c>
    </row>
    <row r="29" spans="2:8" ht="12.75">
      <c r="B29" s="36" t="s">
        <v>106</v>
      </c>
      <c r="C29" s="36" t="s">
        <v>107</v>
      </c>
      <c r="D29" s="42">
        <v>173.54166666666663</v>
      </c>
      <c r="E29" s="42">
        <v>0</v>
      </c>
      <c r="F29" s="42">
        <v>3.2</v>
      </c>
      <c r="G29" s="36">
        <v>2.3999999999999773</v>
      </c>
      <c r="H29" s="36">
        <v>0.7999999999999545</v>
      </c>
    </row>
    <row r="30" spans="2:8" ht="12.75">
      <c r="B30" s="36" t="s">
        <v>108</v>
      </c>
      <c r="C30" s="36" t="s">
        <v>109</v>
      </c>
      <c r="D30" s="42">
        <v>275</v>
      </c>
      <c r="E30" s="42">
        <v>0</v>
      </c>
      <c r="F30" s="42">
        <v>0</v>
      </c>
      <c r="G30" s="36">
        <v>1.72</v>
      </c>
      <c r="H30" s="42">
        <v>2.0666666666666687</v>
      </c>
    </row>
    <row r="31" spans="2:8" ht="12.75">
      <c r="B31" s="36" t="s">
        <v>110</v>
      </c>
      <c r="C31" s="36" t="s">
        <v>111</v>
      </c>
      <c r="D31" s="42">
        <v>0</v>
      </c>
      <c r="E31" s="42">
        <v>-1.35</v>
      </c>
      <c r="F31" s="42">
        <v>0</v>
      </c>
      <c r="G31" s="36">
        <v>1.35</v>
      </c>
      <c r="H31" s="36">
        <v>1E+30</v>
      </c>
    </row>
    <row r="32" spans="2:8" ht="12.75">
      <c r="B32" s="36" t="s">
        <v>112</v>
      </c>
      <c r="C32" s="36" t="s">
        <v>113</v>
      </c>
      <c r="D32" s="42">
        <v>173.54166666666663</v>
      </c>
      <c r="E32" s="42">
        <v>0</v>
      </c>
      <c r="F32" s="42">
        <v>3</v>
      </c>
      <c r="G32" s="36">
        <v>2.3999999999999773</v>
      </c>
      <c r="H32" s="36">
        <v>0.7999999999999545</v>
      </c>
    </row>
    <row r="33" spans="2:8" ht="12.75">
      <c r="B33" s="36" t="s">
        <v>114</v>
      </c>
      <c r="C33" s="36" t="s">
        <v>115</v>
      </c>
      <c r="D33" s="42">
        <v>275</v>
      </c>
      <c r="E33" s="42">
        <v>0</v>
      </c>
      <c r="F33" s="42">
        <v>0</v>
      </c>
      <c r="G33" s="36">
        <v>3.799999999999994</v>
      </c>
      <c r="H33" s="42">
        <v>2.0666666666666687</v>
      </c>
    </row>
    <row r="34" spans="2:8" ht="12.75">
      <c r="B34" s="36" t="s">
        <v>116</v>
      </c>
      <c r="C34" s="36" t="s">
        <v>117</v>
      </c>
      <c r="D34" s="42">
        <v>0</v>
      </c>
      <c r="E34" s="42">
        <v>-1.15</v>
      </c>
      <c r="F34" s="42">
        <v>0</v>
      </c>
      <c r="G34" s="36">
        <v>1.15</v>
      </c>
      <c r="H34" s="36">
        <v>1E+30</v>
      </c>
    </row>
    <row r="35" spans="2:8" ht="12.75">
      <c r="B35" s="36" t="s">
        <v>118</v>
      </c>
      <c r="C35" s="36" t="s">
        <v>119</v>
      </c>
      <c r="D35" s="42">
        <v>173.54166666666663</v>
      </c>
      <c r="E35" s="42">
        <v>0</v>
      </c>
      <c r="F35" s="42">
        <v>2.8</v>
      </c>
      <c r="G35" s="36">
        <v>2.3999999999999773</v>
      </c>
      <c r="H35" s="36">
        <v>0.7999999999999545</v>
      </c>
    </row>
    <row r="36" spans="2:8" ht="12.75">
      <c r="B36" s="36" t="s">
        <v>120</v>
      </c>
      <c r="C36" s="36" t="s">
        <v>121</v>
      </c>
      <c r="D36" s="42">
        <v>275</v>
      </c>
      <c r="E36" s="42">
        <v>0</v>
      </c>
      <c r="F36" s="42">
        <v>0</v>
      </c>
      <c r="G36" s="36">
        <v>3.2</v>
      </c>
      <c r="H36" s="42">
        <v>2.0666666666666687</v>
      </c>
    </row>
    <row r="37" spans="2:8" ht="12.75">
      <c r="B37" s="36" t="s">
        <v>122</v>
      </c>
      <c r="C37" s="36" t="s">
        <v>123</v>
      </c>
      <c r="D37" s="42">
        <v>0</v>
      </c>
      <c r="E37" s="42">
        <v>-0.9499999999999957</v>
      </c>
      <c r="F37" s="42">
        <v>0</v>
      </c>
      <c r="G37" s="36">
        <v>0.9499999999999957</v>
      </c>
      <c r="H37" s="36">
        <v>1E+30</v>
      </c>
    </row>
    <row r="38" spans="2:8" ht="12.75">
      <c r="B38" s="36" t="s">
        <v>124</v>
      </c>
      <c r="C38" s="36" t="s">
        <v>125</v>
      </c>
      <c r="D38" s="42">
        <v>173.54166666666663</v>
      </c>
      <c r="E38" s="42">
        <v>0</v>
      </c>
      <c r="F38" s="42">
        <v>2.5999999999999943</v>
      </c>
      <c r="G38" s="36">
        <v>2.3999999999999773</v>
      </c>
      <c r="H38" s="36">
        <v>0.7999999999999545</v>
      </c>
    </row>
    <row r="39" spans="2:8" ht="12.75">
      <c r="B39" s="36" t="s">
        <v>126</v>
      </c>
      <c r="C39" s="36" t="s">
        <v>127</v>
      </c>
      <c r="D39" s="42">
        <v>275</v>
      </c>
      <c r="E39" s="42">
        <v>0</v>
      </c>
      <c r="F39" s="42">
        <v>0</v>
      </c>
      <c r="G39" s="36">
        <v>1.24</v>
      </c>
      <c r="H39" s="42">
        <v>2.86666666666666</v>
      </c>
    </row>
    <row r="40" spans="2:8" ht="12.75">
      <c r="B40" s="36" t="s">
        <v>128</v>
      </c>
      <c r="C40" s="36" t="s">
        <v>129</v>
      </c>
      <c r="D40" s="42">
        <v>0</v>
      </c>
      <c r="E40" s="42">
        <v>-0.7500000000000071</v>
      </c>
      <c r="F40" s="42">
        <v>0</v>
      </c>
      <c r="G40" s="36">
        <v>0.7500000000000071</v>
      </c>
      <c r="H40" s="36">
        <v>1E+30</v>
      </c>
    </row>
    <row r="41" spans="2:8" ht="12.75">
      <c r="B41" s="36" t="s">
        <v>130</v>
      </c>
      <c r="C41" s="36" t="s">
        <v>131</v>
      </c>
      <c r="D41" s="42">
        <v>173.54166666666663</v>
      </c>
      <c r="E41" s="42">
        <v>0</v>
      </c>
      <c r="F41" s="42">
        <v>2.4000000000000057</v>
      </c>
      <c r="G41" s="36">
        <v>2.399999999999971</v>
      </c>
      <c r="H41" s="36">
        <v>0.7999999999999524</v>
      </c>
    </row>
    <row r="42" spans="2:8" ht="12.75">
      <c r="B42" s="36" t="s">
        <v>132</v>
      </c>
      <c r="C42" s="36" t="s">
        <v>133</v>
      </c>
      <c r="D42" s="42">
        <v>275</v>
      </c>
      <c r="E42" s="42">
        <v>0</v>
      </c>
      <c r="F42" s="42">
        <v>0</v>
      </c>
      <c r="G42" s="36">
        <v>1.24</v>
      </c>
      <c r="H42" s="42">
        <v>2.86666666666666</v>
      </c>
    </row>
    <row r="43" spans="2:8" ht="12.75">
      <c r="B43" s="36" t="s">
        <v>134</v>
      </c>
      <c r="C43" s="36" t="s">
        <v>135</v>
      </c>
      <c r="D43" s="42">
        <v>0</v>
      </c>
      <c r="E43" s="42">
        <v>-0.5499999999999972</v>
      </c>
      <c r="F43" s="42">
        <v>0</v>
      </c>
      <c r="G43" s="36">
        <v>0.5499999999999972</v>
      </c>
      <c r="H43" s="36">
        <v>1E+30</v>
      </c>
    </row>
    <row r="44" spans="2:8" ht="12.75">
      <c r="B44" s="36" t="s">
        <v>136</v>
      </c>
      <c r="C44" s="36" t="s">
        <v>137</v>
      </c>
      <c r="D44" s="42">
        <v>173.54166666666666</v>
      </c>
      <c r="E44" s="42">
        <v>0</v>
      </c>
      <c r="F44" s="42">
        <v>2.2</v>
      </c>
      <c r="G44" s="36">
        <v>2.399999999999981</v>
      </c>
      <c r="H44" s="42">
        <v>0.5866666666666636</v>
      </c>
    </row>
    <row r="45" spans="2:8" ht="12.75">
      <c r="B45" s="36" t="s">
        <v>138</v>
      </c>
      <c r="C45" s="36" t="s">
        <v>139</v>
      </c>
      <c r="D45" s="42">
        <v>275</v>
      </c>
      <c r="E45" s="42">
        <v>0</v>
      </c>
      <c r="F45" s="42">
        <v>0</v>
      </c>
      <c r="G45" s="36">
        <v>1.24</v>
      </c>
      <c r="H45" s="42">
        <v>2.86666666666666</v>
      </c>
    </row>
    <row r="46" spans="2:8" ht="12.75">
      <c r="B46" s="36" t="s">
        <v>140</v>
      </c>
      <c r="C46" s="36" t="s">
        <v>141</v>
      </c>
      <c r="D46" s="42">
        <v>0</v>
      </c>
      <c r="E46" s="42">
        <v>-0.35000000000000137</v>
      </c>
      <c r="F46" s="42">
        <v>0</v>
      </c>
      <c r="G46" s="36">
        <v>0.35000000000000137</v>
      </c>
      <c r="H46" s="36">
        <v>1E+30</v>
      </c>
    </row>
    <row r="47" spans="2:8" ht="12.75">
      <c r="B47" s="36" t="s">
        <v>142</v>
      </c>
      <c r="C47" s="36" t="s">
        <v>143</v>
      </c>
      <c r="D47" s="42">
        <v>163.54166666666657</v>
      </c>
      <c r="E47" s="42">
        <v>0</v>
      </c>
      <c r="F47" s="42">
        <v>2</v>
      </c>
      <c r="G47" s="36">
        <v>2.3999999999999684</v>
      </c>
      <c r="H47" s="42">
        <v>0.37333333333333496</v>
      </c>
    </row>
    <row r="48" spans="2:8" ht="12.75">
      <c r="B48" s="36" t="s">
        <v>144</v>
      </c>
      <c r="C48" s="36" t="s">
        <v>145</v>
      </c>
      <c r="D48" s="42">
        <v>0</v>
      </c>
      <c r="E48" s="42">
        <v>0</v>
      </c>
      <c r="F48" s="42">
        <v>0</v>
      </c>
      <c r="G48" s="36">
        <v>1E+30</v>
      </c>
      <c r="H48" s="36">
        <v>2.675</v>
      </c>
    </row>
    <row r="49" spans="2:8" ht="12.75">
      <c r="B49" s="36" t="s">
        <v>146</v>
      </c>
      <c r="C49" s="36" t="s">
        <v>147</v>
      </c>
      <c r="D49" s="42">
        <v>0</v>
      </c>
      <c r="E49" s="42">
        <v>-0.14999999999999858</v>
      </c>
      <c r="F49" s="42">
        <v>0</v>
      </c>
      <c r="G49" s="36">
        <v>0.14999999999999858</v>
      </c>
      <c r="H49" s="36">
        <v>1E+30</v>
      </c>
    </row>
    <row r="50" spans="2:8" ht="12.75">
      <c r="B50" s="36" t="s">
        <v>148</v>
      </c>
      <c r="C50" s="36" t="s">
        <v>149</v>
      </c>
      <c r="D50" s="42">
        <v>125</v>
      </c>
      <c r="E50" s="42">
        <v>0</v>
      </c>
      <c r="F50" s="42">
        <v>1.8</v>
      </c>
      <c r="G50" s="36">
        <v>0.09999999999999443</v>
      </c>
      <c r="H50" s="36">
        <v>0.0999999999999991</v>
      </c>
    </row>
    <row r="51" spans="2:8" ht="12.75">
      <c r="B51" s="36" t="s">
        <v>150</v>
      </c>
      <c r="C51" s="36" t="s">
        <v>151</v>
      </c>
      <c r="D51" s="42">
        <v>0</v>
      </c>
      <c r="E51" s="42">
        <v>0</v>
      </c>
      <c r="F51" s="42">
        <v>0</v>
      </c>
      <c r="G51" s="36">
        <v>1E+30</v>
      </c>
      <c r="H51" s="36">
        <v>2.675</v>
      </c>
    </row>
    <row r="52" spans="2:8" ht="12.75">
      <c r="B52" s="36" t="s">
        <v>152</v>
      </c>
      <c r="C52" s="36" t="s">
        <v>153</v>
      </c>
      <c r="D52" s="42">
        <v>125</v>
      </c>
      <c r="E52" s="42">
        <v>0</v>
      </c>
      <c r="F52" s="42">
        <v>0</v>
      </c>
      <c r="G52" s="36">
        <v>0.5000000000000105</v>
      </c>
      <c r="H52" s="36">
        <v>0.09999999999999418</v>
      </c>
    </row>
    <row r="53" spans="2:8" ht="12.75">
      <c r="B53" s="36" t="s">
        <v>154</v>
      </c>
      <c r="C53" s="36" t="s">
        <v>155</v>
      </c>
      <c r="D53" s="42">
        <v>0</v>
      </c>
      <c r="E53" s="42">
        <v>-0.04999999999999716</v>
      </c>
      <c r="F53" s="42">
        <v>1.6</v>
      </c>
      <c r="G53" s="36">
        <v>0.04999999999999716</v>
      </c>
      <c r="H53" s="36">
        <v>1E+30</v>
      </c>
    </row>
    <row r="54" spans="2:8" ht="12.75">
      <c r="B54" s="36" t="s">
        <v>156</v>
      </c>
      <c r="C54" s="36" t="s">
        <v>157</v>
      </c>
      <c r="D54" s="42">
        <v>0</v>
      </c>
      <c r="E54" s="42">
        <v>0</v>
      </c>
      <c r="F54" s="42">
        <v>0</v>
      </c>
      <c r="G54" s="36">
        <v>1E+30</v>
      </c>
      <c r="H54" s="36">
        <v>2.675</v>
      </c>
    </row>
    <row r="55" spans="2:8" ht="12.75">
      <c r="B55" s="36" t="s">
        <v>158</v>
      </c>
      <c r="C55" s="36" t="s">
        <v>159</v>
      </c>
      <c r="D55" s="42">
        <v>125</v>
      </c>
      <c r="E55" s="42">
        <v>0</v>
      </c>
      <c r="F55" s="42">
        <v>0</v>
      </c>
      <c r="G55" s="36">
        <v>0.09999999999999443</v>
      </c>
      <c r="H55" s="36">
        <v>0.2999999999999975</v>
      </c>
    </row>
    <row r="56" spans="2:8" ht="12.75">
      <c r="B56" s="36" t="s">
        <v>160</v>
      </c>
      <c r="C56" s="36" t="s">
        <v>161</v>
      </c>
      <c r="D56" s="42">
        <v>0</v>
      </c>
      <c r="E56" s="42">
        <v>-0.25000000000000505</v>
      </c>
      <c r="F56" s="42">
        <v>1.4</v>
      </c>
      <c r="G56" s="36">
        <v>0.25000000000000505</v>
      </c>
      <c r="H56" s="36">
        <v>1E+30</v>
      </c>
    </row>
    <row r="57" spans="2:8" ht="13.5" thickBot="1">
      <c r="B57" s="37" t="s">
        <v>162</v>
      </c>
      <c r="C57" s="37" t="s">
        <v>163</v>
      </c>
      <c r="D57" s="43">
        <v>0</v>
      </c>
      <c r="E57" s="43">
        <v>0</v>
      </c>
      <c r="F57" s="43">
        <v>0</v>
      </c>
      <c r="G57" s="37">
        <v>1E+30</v>
      </c>
      <c r="H57" s="37">
        <v>2.675</v>
      </c>
    </row>
    <row r="59" ht="13.5" thickBot="1">
      <c r="A59" t="s">
        <v>68</v>
      </c>
    </row>
    <row r="60" spans="2:8" ht="12.75">
      <c r="B60" s="38"/>
      <c r="C60" s="38"/>
      <c r="D60" s="38" t="s">
        <v>59</v>
      </c>
      <c r="E60" s="38" t="s">
        <v>69</v>
      </c>
      <c r="F60" s="38" t="s">
        <v>71</v>
      </c>
      <c r="G60" s="38" t="s">
        <v>65</v>
      </c>
      <c r="H60" s="38" t="s">
        <v>65</v>
      </c>
    </row>
    <row r="61" spans="2:8" ht="13.5" thickBot="1">
      <c r="B61" s="39" t="s">
        <v>57</v>
      </c>
      <c r="C61" s="39" t="s">
        <v>58</v>
      </c>
      <c r="D61" s="39" t="s">
        <v>60</v>
      </c>
      <c r="E61" s="39" t="s">
        <v>70</v>
      </c>
      <c r="F61" s="39" t="s">
        <v>72</v>
      </c>
      <c r="G61" s="39" t="s">
        <v>66</v>
      </c>
      <c r="H61" s="39" t="s">
        <v>67</v>
      </c>
    </row>
    <row r="62" spans="2:8" ht="12.75">
      <c r="B62" s="36" t="s">
        <v>208</v>
      </c>
      <c r="C62" s="36" t="s">
        <v>45</v>
      </c>
      <c r="D62" s="40">
        <v>250</v>
      </c>
      <c r="E62" s="40">
        <v>-1.65</v>
      </c>
      <c r="F62" s="36">
        <v>250</v>
      </c>
      <c r="G62" s="42">
        <v>68.51851851851845</v>
      </c>
      <c r="H62" s="36">
        <v>250</v>
      </c>
    </row>
    <row r="63" spans="2:8" ht="12.75">
      <c r="B63" s="36" t="s">
        <v>209</v>
      </c>
      <c r="C63" s="36" t="s">
        <v>14</v>
      </c>
      <c r="D63" s="40">
        <v>200</v>
      </c>
      <c r="E63" s="40">
        <v>-2.675</v>
      </c>
      <c r="F63" s="36">
        <v>200</v>
      </c>
      <c r="G63" s="42">
        <v>284.61538461538436</v>
      </c>
      <c r="H63" s="36">
        <v>2200</v>
      </c>
    </row>
    <row r="64" spans="2:8" ht="12.75">
      <c r="B64" s="36" t="s">
        <v>210</v>
      </c>
      <c r="C64" s="36" t="s">
        <v>15</v>
      </c>
      <c r="D64" s="40">
        <v>10</v>
      </c>
      <c r="E64" s="40">
        <v>-4</v>
      </c>
      <c r="F64" s="36">
        <v>10</v>
      </c>
      <c r="G64" s="36">
        <v>0</v>
      </c>
      <c r="H64" s="36">
        <v>1E+30</v>
      </c>
    </row>
    <row r="65" spans="2:8" ht="12.75">
      <c r="B65" s="36" t="s">
        <v>211</v>
      </c>
      <c r="C65" s="36" t="s">
        <v>16</v>
      </c>
      <c r="D65" s="40">
        <v>10</v>
      </c>
      <c r="E65" s="40">
        <v>-3.8</v>
      </c>
      <c r="F65" s="36">
        <v>10</v>
      </c>
      <c r="G65" s="36">
        <v>0</v>
      </c>
      <c r="H65" s="36">
        <v>1E+30</v>
      </c>
    </row>
    <row r="66" spans="2:8" ht="12.75">
      <c r="B66" s="36" t="s">
        <v>212</v>
      </c>
      <c r="C66" s="36" t="s">
        <v>17</v>
      </c>
      <c r="D66" s="40">
        <v>10</v>
      </c>
      <c r="E66" s="42">
        <v>-4.466666666666665</v>
      </c>
      <c r="F66" s="36">
        <v>10</v>
      </c>
      <c r="G66" s="42">
        <v>33.03571428571425</v>
      </c>
      <c r="H66" s="36">
        <v>0</v>
      </c>
    </row>
    <row r="67" spans="2:8" ht="12.75">
      <c r="B67" s="36" t="s">
        <v>213</v>
      </c>
      <c r="C67" s="36" t="s">
        <v>18</v>
      </c>
      <c r="D67" s="40">
        <v>9.999999999999957</v>
      </c>
      <c r="E67" s="40">
        <v>-3.4</v>
      </c>
      <c r="F67" s="36">
        <v>10</v>
      </c>
      <c r="G67" s="42">
        <v>38.54166666666666</v>
      </c>
      <c r="H67" s="36">
        <v>1E+30</v>
      </c>
    </row>
    <row r="68" spans="2:8" ht="12.75">
      <c r="B68" s="36" t="s">
        <v>214</v>
      </c>
      <c r="C68" s="36" t="s">
        <v>19</v>
      </c>
      <c r="D68" s="40">
        <v>10</v>
      </c>
      <c r="E68" s="40">
        <v>-3.2</v>
      </c>
      <c r="F68" s="36">
        <v>10</v>
      </c>
      <c r="G68" s="42">
        <v>173.54166666666663</v>
      </c>
      <c r="H68" s="36">
        <v>1E+30</v>
      </c>
    </row>
    <row r="69" spans="2:8" ht="12.75">
      <c r="B69" s="36" t="s">
        <v>215</v>
      </c>
      <c r="C69" s="36" t="s">
        <v>20</v>
      </c>
      <c r="D69" s="40">
        <v>10</v>
      </c>
      <c r="E69" s="40">
        <v>-3</v>
      </c>
      <c r="F69" s="36">
        <v>10</v>
      </c>
      <c r="G69" s="42">
        <v>173.54166666666663</v>
      </c>
      <c r="H69" s="36">
        <v>1E+30</v>
      </c>
    </row>
    <row r="70" spans="2:8" ht="12.75">
      <c r="B70" s="36" t="s">
        <v>216</v>
      </c>
      <c r="C70" s="36" t="s">
        <v>21</v>
      </c>
      <c r="D70" s="40">
        <v>10</v>
      </c>
      <c r="E70" s="40">
        <v>-2.8</v>
      </c>
      <c r="F70" s="36">
        <v>10</v>
      </c>
      <c r="G70" s="42">
        <v>173.54166666666663</v>
      </c>
      <c r="H70" s="36">
        <v>1E+30</v>
      </c>
    </row>
    <row r="71" spans="2:8" ht="12.75">
      <c r="B71" s="36" t="s">
        <v>217</v>
      </c>
      <c r="C71" s="36" t="s">
        <v>22</v>
      </c>
      <c r="D71" s="40">
        <v>10</v>
      </c>
      <c r="E71" s="40">
        <v>-2.5999999999999943</v>
      </c>
      <c r="F71" s="36">
        <v>10</v>
      </c>
      <c r="G71" s="42">
        <v>173.54166666666663</v>
      </c>
      <c r="H71" s="36">
        <v>1E+30</v>
      </c>
    </row>
    <row r="72" spans="2:8" ht="12.75">
      <c r="B72" s="36" t="s">
        <v>218</v>
      </c>
      <c r="C72" s="36" t="s">
        <v>23</v>
      </c>
      <c r="D72" s="40">
        <v>10</v>
      </c>
      <c r="E72" s="40">
        <v>-2.4000000000000057</v>
      </c>
      <c r="F72" s="36">
        <v>10</v>
      </c>
      <c r="G72" s="42">
        <v>173.54166666666663</v>
      </c>
      <c r="H72" s="36">
        <v>1E+30</v>
      </c>
    </row>
    <row r="73" spans="2:8" ht="12.75">
      <c r="B73" s="36" t="s">
        <v>219</v>
      </c>
      <c r="C73" s="36" t="s">
        <v>24</v>
      </c>
      <c r="D73" s="40">
        <v>9.999999999999972</v>
      </c>
      <c r="E73" s="40">
        <v>-2.2</v>
      </c>
      <c r="F73" s="36">
        <v>10</v>
      </c>
      <c r="G73" s="42">
        <v>173.54166666666666</v>
      </c>
      <c r="H73" s="36">
        <v>1E+30</v>
      </c>
    </row>
    <row r="74" spans="2:8" ht="12.75">
      <c r="B74" s="36" t="s">
        <v>220</v>
      </c>
      <c r="C74" s="36" t="s">
        <v>25</v>
      </c>
      <c r="D74" s="40">
        <v>10</v>
      </c>
      <c r="E74" s="40">
        <v>-2</v>
      </c>
      <c r="F74" s="36">
        <v>10</v>
      </c>
      <c r="G74" s="42">
        <v>163.54166666666657</v>
      </c>
      <c r="H74" s="36">
        <v>1E+30</v>
      </c>
    </row>
    <row r="75" spans="2:8" ht="12.75">
      <c r="B75" s="36" t="s">
        <v>221</v>
      </c>
      <c r="C75" s="36" t="s">
        <v>26</v>
      </c>
      <c r="D75" s="40">
        <v>10</v>
      </c>
      <c r="E75" s="40">
        <v>-1.8</v>
      </c>
      <c r="F75" s="36">
        <v>10</v>
      </c>
      <c r="G75" s="36">
        <v>125</v>
      </c>
      <c r="H75" s="36">
        <v>1E+30</v>
      </c>
    </row>
    <row r="76" spans="2:8" ht="12.75">
      <c r="B76" s="36" t="s">
        <v>222</v>
      </c>
      <c r="C76" s="36" t="s">
        <v>27</v>
      </c>
      <c r="D76" s="40">
        <v>10</v>
      </c>
      <c r="E76" s="40">
        <v>-1.65</v>
      </c>
      <c r="F76" s="36">
        <v>10</v>
      </c>
      <c r="G76" s="42">
        <v>68.51851851851845</v>
      </c>
      <c r="H76" s="36">
        <v>250</v>
      </c>
    </row>
    <row r="77" spans="2:8" ht="12.75">
      <c r="B77" s="36" t="s">
        <v>223</v>
      </c>
      <c r="C77" s="36" t="s">
        <v>28</v>
      </c>
      <c r="D77" s="40">
        <v>10</v>
      </c>
      <c r="E77" s="40">
        <v>-1.65</v>
      </c>
      <c r="F77" s="36">
        <v>10</v>
      </c>
      <c r="G77" s="42">
        <v>68.51851851851842</v>
      </c>
      <c r="H77" s="36">
        <v>250</v>
      </c>
    </row>
    <row r="78" spans="2:8" ht="12.75">
      <c r="B78" s="36" t="s">
        <v>224</v>
      </c>
      <c r="C78" s="36" t="s">
        <v>11</v>
      </c>
      <c r="D78" s="40">
        <v>2000</v>
      </c>
      <c r="E78" s="42">
        <v>3.4</v>
      </c>
      <c r="F78" s="36">
        <v>2000</v>
      </c>
      <c r="G78" s="42">
        <v>309.16666666667044</v>
      </c>
      <c r="H78" s="42">
        <v>154.16666666666654</v>
      </c>
    </row>
    <row r="79" spans="2:8" ht="12.75">
      <c r="B79" s="36" t="s">
        <v>225</v>
      </c>
      <c r="C79" s="36" t="s">
        <v>12</v>
      </c>
      <c r="D79" s="42">
        <v>21.135416666666664</v>
      </c>
      <c r="E79" s="40">
        <v>0</v>
      </c>
      <c r="F79" s="36">
        <v>25</v>
      </c>
      <c r="G79" s="36">
        <v>1E+30</v>
      </c>
      <c r="H79" s="42">
        <v>3.8645833333333672</v>
      </c>
    </row>
    <row r="80" spans="2:8" ht="12.75">
      <c r="B80" s="36" t="s">
        <v>164</v>
      </c>
      <c r="C80" s="36" t="s">
        <v>226</v>
      </c>
      <c r="D80" s="40">
        <v>0</v>
      </c>
      <c r="E80" s="40">
        <v>0</v>
      </c>
      <c r="F80" s="36">
        <v>0</v>
      </c>
      <c r="G80" s="36">
        <v>0</v>
      </c>
      <c r="H80" s="36">
        <v>1E+30</v>
      </c>
    </row>
    <row r="81" spans="2:8" ht="12.75">
      <c r="B81" s="36" t="s">
        <v>165</v>
      </c>
      <c r="C81" s="36" t="s">
        <v>227</v>
      </c>
      <c r="D81" s="40">
        <v>275</v>
      </c>
      <c r="E81" s="40">
        <v>0</v>
      </c>
      <c r="F81" s="36">
        <v>0</v>
      </c>
      <c r="G81" s="36">
        <v>275</v>
      </c>
      <c r="H81" s="36">
        <v>1E+30</v>
      </c>
    </row>
    <row r="82" spans="2:8" ht="12.75">
      <c r="B82" s="36" t="s">
        <v>166</v>
      </c>
      <c r="C82" s="36" t="s">
        <v>228</v>
      </c>
      <c r="D82" s="40">
        <v>0</v>
      </c>
      <c r="E82" s="40">
        <v>-2.675</v>
      </c>
      <c r="F82" s="36">
        <v>0</v>
      </c>
      <c r="G82" s="36">
        <v>0</v>
      </c>
      <c r="H82" s="36">
        <v>0</v>
      </c>
    </row>
    <row r="83" spans="2:8" ht="12.75">
      <c r="B83" s="36" t="s">
        <v>167</v>
      </c>
      <c r="C83" s="36" t="s">
        <v>229</v>
      </c>
      <c r="D83" s="40">
        <v>0</v>
      </c>
      <c r="E83" s="40">
        <v>0</v>
      </c>
      <c r="F83" s="36">
        <v>0</v>
      </c>
      <c r="G83" s="36">
        <v>0</v>
      </c>
      <c r="H83" s="36">
        <v>1E+30</v>
      </c>
    </row>
    <row r="84" spans="2:8" ht="12.75">
      <c r="B84" s="36" t="s">
        <v>168</v>
      </c>
      <c r="C84" s="36" t="s">
        <v>230</v>
      </c>
      <c r="D84" s="40">
        <v>275</v>
      </c>
      <c r="E84" s="40">
        <v>0</v>
      </c>
      <c r="F84" s="36">
        <v>0</v>
      </c>
      <c r="G84" s="36">
        <v>275</v>
      </c>
      <c r="H84" s="36">
        <v>1E+30</v>
      </c>
    </row>
    <row r="85" spans="2:8" ht="12.75">
      <c r="B85" s="36" t="s">
        <v>169</v>
      </c>
      <c r="C85" s="36" t="s">
        <v>231</v>
      </c>
      <c r="D85" s="40">
        <v>0</v>
      </c>
      <c r="E85" s="40">
        <v>-2.675</v>
      </c>
      <c r="F85" s="36">
        <v>0</v>
      </c>
      <c r="G85" s="36">
        <v>0</v>
      </c>
      <c r="H85" s="36">
        <v>0</v>
      </c>
    </row>
    <row r="86" spans="2:8" ht="12.75">
      <c r="B86" s="36" t="s">
        <v>170</v>
      </c>
      <c r="C86" s="36" t="s">
        <v>232</v>
      </c>
      <c r="D86" s="40">
        <v>0</v>
      </c>
      <c r="E86" s="40">
        <v>0</v>
      </c>
      <c r="F86" s="36">
        <v>0</v>
      </c>
      <c r="G86" s="36">
        <v>0</v>
      </c>
      <c r="H86" s="36">
        <v>1E+30</v>
      </c>
    </row>
    <row r="87" spans="2:8" ht="12.75">
      <c r="B87" s="36" t="s">
        <v>171</v>
      </c>
      <c r="C87" s="36" t="s">
        <v>233</v>
      </c>
      <c r="D87" s="40">
        <v>0</v>
      </c>
      <c r="E87" s="40">
        <v>0</v>
      </c>
      <c r="F87" s="36">
        <v>0</v>
      </c>
      <c r="G87" s="36">
        <v>0</v>
      </c>
      <c r="H87" s="36">
        <v>1E+30</v>
      </c>
    </row>
    <row r="88" spans="2:8" ht="12.75">
      <c r="B88" s="36" t="s">
        <v>172</v>
      </c>
      <c r="C88" s="36" t="s">
        <v>234</v>
      </c>
      <c r="D88" s="40">
        <v>0</v>
      </c>
      <c r="E88" s="40">
        <v>-2.675</v>
      </c>
      <c r="F88" s="36">
        <v>0</v>
      </c>
      <c r="G88" s="42">
        <v>284.61538461538436</v>
      </c>
      <c r="H88" s="36">
        <v>0</v>
      </c>
    </row>
    <row r="89" spans="2:8" ht="12.75">
      <c r="B89" s="36" t="s">
        <v>173</v>
      </c>
      <c r="C89" s="36" t="s">
        <v>235</v>
      </c>
      <c r="D89" s="40">
        <v>0</v>
      </c>
      <c r="E89" s="40">
        <v>0</v>
      </c>
      <c r="F89" s="36">
        <v>0</v>
      </c>
      <c r="G89" s="36">
        <v>0</v>
      </c>
      <c r="H89" s="36">
        <v>1E+30</v>
      </c>
    </row>
    <row r="90" spans="2:8" ht="12.75">
      <c r="B90" s="36" t="s">
        <v>174</v>
      </c>
      <c r="C90" s="36" t="s">
        <v>236</v>
      </c>
      <c r="D90" s="40">
        <v>0</v>
      </c>
      <c r="E90" s="40">
        <v>0</v>
      </c>
      <c r="F90" s="36">
        <v>0</v>
      </c>
      <c r="G90" s="36">
        <v>0</v>
      </c>
      <c r="H90" s="36">
        <v>1E+30</v>
      </c>
    </row>
    <row r="91" spans="2:8" ht="12.75">
      <c r="B91" s="36" t="s">
        <v>175</v>
      </c>
      <c r="C91" s="36" t="s">
        <v>237</v>
      </c>
      <c r="D91" s="40">
        <v>0</v>
      </c>
      <c r="E91" s="40">
        <v>-2.675</v>
      </c>
      <c r="F91" s="36">
        <v>0</v>
      </c>
      <c r="G91" s="42">
        <v>284.61538461538436</v>
      </c>
      <c r="H91" s="36">
        <v>0</v>
      </c>
    </row>
    <row r="92" spans="2:8" ht="12.75">
      <c r="B92" s="36" t="s">
        <v>176</v>
      </c>
      <c r="C92" s="36" t="s">
        <v>238</v>
      </c>
      <c r="D92" s="40">
        <v>0</v>
      </c>
      <c r="E92" s="40">
        <v>0</v>
      </c>
      <c r="F92" s="36">
        <v>0</v>
      </c>
      <c r="G92" s="36">
        <v>0</v>
      </c>
      <c r="H92" s="36">
        <v>1E+30</v>
      </c>
    </row>
    <row r="93" spans="2:8" ht="12.75">
      <c r="B93" s="36" t="s">
        <v>177</v>
      </c>
      <c r="C93" s="36" t="s">
        <v>239</v>
      </c>
      <c r="D93" s="40">
        <v>0</v>
      </c>
      <c r="E93" s="40">
        <v>0</v>
      </c>
      <c r="F93" s="36">
        <v>0</v>
      </c>
      <c r="G93" s="36">
        <v>0</v>
      </c>
      <c r="H93" s="36">
        <v>1E+30</v>
      </c>
    </row>
    <row r="94" spans="2:8" ht="12.75">
      <c r="B94" s="36" t="s">
        <v>178</v>
      </c>
      <c r="C94" s="36" t="s">
        <v>240</v>
      </c>
      <c r="D94" s="40">
        <v>0</v>
      </c>
      <c r="E94" s="40">
        <v>-2.675</v>
      </c>
      <c r="F94" s="36">
        <v>0</v>
      </c>
      <c r="G94" s="42">
        <v>284.6153846153844</v>
      </c>
      <c r="H94" s="36">
        <v>0</v>
      </c>
    </row>
    <row r="95" spans="2:8" ht="12.75">
      <c r="B95" s="36" t="s">
        <v>179</v>
      </c>
      <c r="C95" s="36" t="s">
        <v>241</v>
      </c>
      <c r="D95" s="40">
        <v>0</v>
      </c>
      <c r="E95" s="40">
        <v>0</v>
      </c>
      <c r="F95" s="36">
        <v>0</v>
      </c>
      <c r="G95" s="36">
        <v>0</v>
      </c>
      <c r="H95" s="36">
        <v>1E+30</v>
      </c>
    </row>
    <row r="96" spans="2:8" ht="12.75">
      <c r="B96" s="36" t="s">
        <v>180</v>
      </c>
      <c r="C96" s="36" t="s">
        <v>242</v>
      </c>
      <c r="D96" s="40">
        <v>0</v>
      </c>
      <c r="E96" s="40">
        <v>-1.6</v>
      </c>
      <c r="F96" s="36">
        <v>0</v>
      </c>
      <c r="G96" s="36">
        <v>0</v>
      </c>
      <c r="H96" s="36">
        <v>0</v>
      </c>
    </row>
    <row r="97" spans="2:8" ht="12.75">
      <c r="B97" s="36" t="s">
        <v>181</v>
      </c>
      <c r="C97" s="36" t="s">
        <v>243</v>
      </c>
      <c r="D97" s="40">
        <v>0</v>
      </c>
      <c r="E97" s="40">
        <v>-1.075</v>
      </c>
      <c r="F97" s="36">
        <v>0</v>
      </c>
      <c r="G97" s="36">
        <v>0</v>
      </c>
      <c r="H97" s="36">
        <v>0</v>
      </c>
    </row>
    <row r="98" spans="2:8" ht="12.75">
      <c r="B98" s="36" t="s">
        <v>182</v>
      </c>
      <c r="C98" s="36" t="s">
        <v>244</v>
      </c>
      <c r="D98" s="40">
        <v>0</v>
      </c>
      <c r="E98" s="40">
        <v>-0.7750000000000007</v>
      </c>
      <c r="F98" s="36">
        <v>0</v>
      </c>
      <c r="G98" s="36">
        <v>0</v>
      </c>
      <c r="H98" s="36">
        <v>0</v>
      </c>
    </row>
    <row r="99" spans="2:8" ht="12.75">
      <c r="B99" s="36" t="s">
        <v>183</v>
      </c>
      <c r="C99" s="36" t="s">
        <v>245</v>
      </c>
      <c r="D99" s="40">
        <v>0</v>
      </c>
      <c r="E99" s="40">
        <v>-1.9</v>
      </c>
      <c r="F99" s="36">
        <v>0</v>
      </c>
      <c r="G99" s="36">
        <v>0</v>
      </c>
      <c r="H99" s="36">
        <v>0</v>
      </c>
    </row>
    <row r="100" spans="2:8" ht="12.75">
      <c r="B100" s="36" t="s">
        <v>184</v>
      </c>
      <c r="C100" s="36" t="s">
        <v>246</v>
      </c>
      <c r="D100" s="40">
        <v>0</v>
      </c>
      <c r="E100" s="40">
        <v>0</v>
      </c>
      <c r="F100" s="36">
        <v>0</v>
      </c>
      <c r="G100" s="36">
        <v>0</v>
      </c>
      <c r="H100" s="36">
        <v>1E+30</v>
      </c>
    </row>
    <row r="101" spans="2:8" ht="12.75">
      <c r="B101" s="36" t="s">
        <v>185</v>
      </c>
      <c r="C101" s="36" t="s">
        <v>247</v>
      </c>
      <c r="D101" s="40">
        <v>0</v>
      </c>
      <c r="E101" s="40">
        <v>-2.675</v>
      </c>
      <c r="F101" s="36">
        <v>0</v>
      </c>
      <c r="G101" s="42">
        <v>284.61538461538436</v>
      </c>
      <c r="H101" s="36">
        <v>0</v>
      </c>
    </row>
    <row r="102" spans="2:8" ht="12.75">
      <c r="B102" s="36" t="s">
        <v>186</v>
      </c>
      <c r="C102" s="36" t="s">
        <v>248</v>
      </c>
      <c r="D102" s="40">
        <v>0</v>
      </c>
      <c r="E102" s="40">
        <v>0</v>
      </c>
      <c r="F102" s="36">
        <v>0</v>
      </c>
      <c r="G102" s="36">
        <v>0</v>
      </c>
      <c r="H102" s="36">
        <v>1E+30</v>
      </c>
    </row>
    <row r="103" spans="2:8" ht="12.75">
      <c r="B103" s="36" t="s">
        <v>187</v>
      </c>
      <c r="C103" s="36" t="s">
        <v>249</v>
      </c>
      <c r="D103" s="40">
        <v>0</v>
      </c>
      <c r="E103" s="40">
        <v>0</v>
      </c>
      <c r="F103" s="36">
        <v>0</v>
      </c>
      <c r="G103" s="36">
        <v>0</v>
      </c>
      <c r="H103" s="36">
        <v>1E+30</v>
      </c>
    </row>
    <row r="104" spans="2:8" ht="12.75">
      <c r="B104" s="36" t="s">
        <v>188</v>
      </c>
      <c r="C104" s="36" t="s">
        <v>250</v>
      </c>
      <c r="D104" s="40">
        <v>0</v>
      </c>
      <c r="E104" s="40">
        <v>-2.675</v>
      </c>
      <c r="F104" s="36">
        <v>0</v>
      </c>
      <c r="G104" s="42">
        <v>284.61538461538436</v>
      </c>
      <c r="H104" s="36">
        <v>0</v>
      </c>
    </row>
    <row r="105" spans="2:8" ht="12.75">
      <c r="B105" s="36" t="s">
        <v>189</v>
      </c>
      <c r="C105" s="36" t="s">
        <v>251</v>
      </c>
      <c r="D105" s="40">
        <v>0</v>
      </c>
      <c r="E105" s="40">
        <v>0</v>
      </c>
      <c r="F105" s="36">
        <v>0</v>
      </c>
      <c r="G105" s="36">
        <v>0</v>
      </c>
      <c r="H105" s="36">
        <v>1E+30</v>
      </c>
    </row>
    <row r="106" spans="2:8" ht="12.75">
      <c r="B106" s="36" t="s">
        <v>190</v>
      </c>
      <c r="C106" s="36" t="s">
        <v>252</v>
      </c>
      <c r="D106" s="40">
        <v>0</v>
      </c>
      <c r="E106" s="40">
        <v>0</v>
      </c>
      <c r="F106" s="36">
        <v>0</v>
      </c>
      <c r="G106" s="36">
        <v>0</v>
      </c>
      <c r="H106" s="36">
        <v>1E+30</v>
      </c>
    </row>
    <row r="107" spans="2:8" ht="12.75">
      <c r="B107" s="36" t="s">
        <v>191</v>
      </c>
      <c r="C107" s="36" t="s">
        <v>253</v>
      </c>
      <c r="D107" s="40">
        <v>0</v>
      </c>
      <c r="E107" s="40">
        <v>-2.675</v>
      </c>
      <c r="F107" s="36">
        <v>0</v>
      </c>
      <c r="G107" s="42">
        <v>284.61538461538436</v>
      </c>
      <c r="H107" s="36">
        <v>0</v>
      </c>
    </row>
    <row r="108" spans="2:8" ht="12.75">
      <c r="B108" s="36" t="s">
        <v>192</v>
      </c>
      <c r="C108" s="36" t="s">
        <v>254</v>
      </c>
      <c r="D108" s="40">
        <v>0</v>
      </c>
      <c r="E108" s="40">
        <v>0</v>
      </c>
      <c r="F108" s="36">
        <v>0</v>
      </c>
      <c r="G108" s="36">
        <v>0</v>
      </c>
      <c r="H108" s="36">
        <v>1E+30</v>
      </c>
    </row>
    <row r="109" spans="2:8" ht="12.75">
      <c r="B109" s="36" t="s">
        <v>193</v>
      </c>
      <c r="C109" s="36" t="s">
        <v>255</v>
      </c>
      <c r="D109" s="40">
        <v>0</v>
      </c>
      <c r="E109" s="40">
        <v>0</v>
      </c>
      <c r="F109" s="36">
        <v>0</v>
      </c>
      <c r="G109" s="36">
        <v>0</v>
      </c>
      <c r="H109" s="36">
        <v>1E+30</v>
      </c>
    </row>
    <row r="110" spans="2:8" ht="12.75">
      <c r="B110" s="36" t="s">
        <v>194</v>
      </c>
      <c r="C110" s="36" t="s">
        <v>256</v>
      </c>
      <c r="D110" s="40">
        <v>0</v>
      </c>
      <c r="E110" s="40">
        <v>0</v>
      </c>
      <c r="F110" s="36">
        <v>0</v>
      </c>
      <c r="G110" s="36">
        <v>0</v>
      </c>
      <c r="H110" s="36">
        <v>1E+30</v>
      </c>
    </row>
    <row r="111" spans="2:8" ht="12.75">
      <c r="B111" s="36" t="s">
        <v>195</v>
      </c>
      <c r="C111" s="36" t="s">
        <v>257</v>
      </c>
      <c r="D111" s="40">
        <v>0</v>
      </c>
      <c r="E111" s="40">
        <v>-2.675</v>
      </c>
      <c r="F111" s="36">
        <v>0</v>
      </c>
      <c r="G111" s="36">
        <v>0</v>
      </c>
      <c r="H111" s="36">
        <v>0</v>
      </c>
    </row>
    <row r="112" spans="2:8" ht="12.75">
      <c r="B112" s="36" t="s">
        <v>196</v>
      </c>
      <c r="C112" s="36" t="s">
        <v>258</v>
      </c>
      <c r="D112" s="40">
        <v>275</v>
      </c>
      <c r="E112" s="40">
        <v>0</v>
      </c>
      <c r="F112" s="36">
        <v>0</v>
      </c>
      <c r="G112" s="36">
        <v>275</v>
      </c>
      <c r="H112" s="36">
        <v>1E+30</v>
      </c>
    </row>
    <row r="113" spans="2:8" ht="12.75">
      <c r="B113" s="36" t="s">
        <v>197</v>
      </c>
      <c r="C113" s="36" t="s">
        <v>259</v>
      </c>
      <c r="D113" s="40">
        <v>0</v>
      </c>
      <c r="E113" s="40">
        <v>0</v>
      </c>
      <c r="F113" s="36">
        <v>0</v>
      </c>
      <c r="G113" s="36">
        <v>0</v>
      </c>
      <c r="H113" s="36">
        <v>1E+30</v>
      </c>
    </row>
    <row r="114" spans="2:8" ht="12.75">
      <c r="B114" s="36" t="s">
        <v>198</v>
      </c>
      <c r="C114" s="36" t="s">
        <v>260</v>
      </c>
      <c r="D114" s="40">
        <v>0</v>
      </c>
      <c r="E114" s="40">
        <v>-2.675</v>
      </c>
      <c r="F114" s="36">
        <v>0</v>
      </c>
      <c r="G114" s="36">
        <v>0</v>
      </c>
      <c r="H114" s="36">
        <v>0</v>
      </c>
    </row>
    <row r="115" spans="2:8" ht="12.75">
      <c r="B115" s="36" t="s">
        <v>199</v>
      </c>
      <c r="C115" s="36" t="s">
        <v>261</v>
      </c>
      <c r="D115" s="40">
        <v>275</v>
      </c>
      <c r="E115" s="40">
        <v>0</v>
      </c>
      <c r="F115" s="36">
        <v>0</v>
      </c>
      <c r="G115" s="36">
        <v>275</v>
      </c>
      <c r="H115" s="36">
        <v>1E+30</v>
      </c>
    </row>
    <row r="116" spans="2:8" ht="12.75">
      <c r="B116" s="36" t="s">
        <v>200</v>
      </c>
      <c r="C116" s="36" t="s">
        <v>262</v>
      </c>
      <c r="D116" s="40">
        <v>0</v>
      </c>
      <c r="E116" s="40">
        <v>0</v>
      </c>
      <c r="F116" s="36">
        <v>0</v>
      </c>
      <c r="G116" s="36">
        <v>0</v>
      </c>
      <c r="H116" s="36">
        <v>1E+30</v>
      </c>
    </row>
    <row r="117" spans="2:8" ht="12.75">
      <c r="B117" s="36" t="s">
        <v>201</v>
      </c>
      <c r="C117" s="36" t="s">
        <v>263</v>
      </c>
      <c r="D117" s="40">
        <v>0</v>
      </c>
      <c r="E117" s="40">
        <v>0</v>
      </c>
      <c r="F117" s="36">
        <v>0</v>
      </c>
      <c r="G117" s="36">
        <v>0</v>
      </c>
      <c r="H117" s="36">
        <v>1E+30</v>
      </c>
    </row>
    <row r="118" spans="2:8" ht="12.75">
      <c r="B118" s="36" t="s">
        <v>202</v>
      </c>
      <c r="C118" s="36" t="s">
        <v>264</v>
      </c>
      <c r="D118" s="40">
        <v>0</v>
      </c>
      <c r="E118" s="40">
        <v>-2.675</v>
      </c>
      <c r="F118" s="36">
        <v>0</v>
      </c>
      <c r="G118" s="36">
        <v>0</v>
      </c>
      <c r="H118" s="36">
        <v>0</v>
      </c>
    </row>
    <row r="119" spans="2:8" ht="12.75">
      <c r="B119" s="36" t="s">
        <v>203</v>
      </c>
      <c r="C119" s="36" t="s">
        <v>265</v>
      </c>
      <c r="D119" s="40">
        <v>0</v>
      </c>
      <c r="E119" s="40">
        <v>0</v>
      </c>
      <c r="F119" s="36">
        <v>0</v>
      </c>
      <c r="G119" s="36">
        <v>0</v>
      </c>
      <c r="H119" s="36">
        <v>1E+30</v>
      </c>
    </row>
    <row r="120" spans="2:8" ht="12.75">
      <c r="B120" s="36" t="s">
        <v>204</v>
      </c>
      <c r="C120" s="36" t="s">
        <v>266</v>
      </c>
      <c r="D120" s="40">
        <v>0</v>
      </c>
      <c r="E120" s="40">
        <v>0</v>
      </c>
      <c r="F120" s="36">
        <v>0</v>
      </c>
      <c r="G120" s="36">
        <v>0</v>
      </c>
      <c r="H120" s="36">
        <v>1E+30</v>
      </c>
    </row>
    <row r="121" spans="2:8" ht="13.5" thickBot="1">
      <c r="B121" s="37" t="s">
        <v>205</v>
      </c>
      <c r="C121" s="37" t="s">
        <v>267</v>
      </c>
      <c r="D121" s="41">
        <v>0</v>
      </c>
      <c r="E121" s="41">
        <v>-2.675</v>
      </c>
      <c r="F121" s="37">
        <v>0</v>
      </c>
      <c r="G121" s="37">
        <v>0</v>
      </c>
      <c r="H121" s="3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5" sqref="D5"/>
    </sheetView>
  </sheetViews>
  <sheetFormatPr defaultColWidth="9.140625" defaultRowHeight="12.75"/>
  <cols>
    <col min="2" max="2" width="14.7109375" style="0" customWidth="1"/>
    <col min="4" max="4" width="9.140625" style="1" customWidth="1"/>
    <col min="16" max="16" width="9.57421875" style="0" bestFit="1" customWidth="1"/>
  </cols>
  <sheetData>
    <row r="1" spans="2:7" ht="12.75">
      <c r="B1" s="3" t="s">
        <v>49</v>
      </c>
      <c r="F1" s="22" t="s">
        <v>43</v>
      </c>
      <c r="G1" s="23">
        <v>5</v>
      </c>
    </row>
    <row r="2" spans="2:7" ht="12.75">
      <c r="B2" s="19" t="s">
        <v>52</v>
      </c>
      <c r="F2" s="24" t="s">
        <v>44</v>
      </c>
      <c r="G2" s="25">
        <v>8</v>
      </c>
    </row>
    <row r="3" spans="2:7" ht="13.5" thickBot="1">
      <c r="B3" s="21" t="s">
        <v>53</v>
      </c>
      <c r="F3" s="26" t="s">
        <v>54</v>
      </c>
      <c r="G3" s="27">
        <v>20</v>
      </c>
    </row>
    <row r="4" ht="12.75">
      <c r="B4" s="34"/>
    </row>
    <row r="5" spans="2:12" ht="13.5" thickBot="1">
      <c r="B5" s="32"/>
      <c r="C5" s="32"/>
      <c r="F5" t="s">
        <v>0</v>
      </c>
      <c r="G5" t="s">
        <v>1</v>
      </c>
      <c r="H5" t="s">
        <v>2</v>
      </c>
      <c r="I5" t="s">
        <v>3</v>
      </c>
      <c r="J5" t="s">
        <v>4</v>
      </c>
      <c r="K5" t="s">
        <v>5</v>
      </c>
      <c r="L5" t="s">
        <v>10</v>
      </c>
    </row>
    <row r="6" spans="6:12" ht="13.5" thickBot="1">
      <c r="F6" s="5">
        <v>0</v>
      </c>
      <c r="G6" s="6">
        <v>101.04166666666666</v>
      </c>
      <c r="H6" s="6">
        <v>0</v>
      </c>
      <c r="I6" s="6">
        <v>68.75</v>
      </c>
      <c r="J6" s="6">
        <v>22.916666666666664</v>
      </c>
      <c r="K6" s="6">
        <v>137.5</v>
      </c>
      <c r="L6" s="7">
        <v>2000</v>
      </c>
    </row>
    <row r="7" ht="13.5" thickBot="1">
      <c r="L7" s="31">
        <v>2000</v>
      </c>
    </row>
    <row r="9" spans="2:11" ht="12.75">
      <c r="B9" t="s">
        <v>11</v>
      </c>
      <c r="C9" s="18">
        <f>SUMPRODUCT(F6:K6,F9:K9)</f>
        <v>2000</v>
      </c>
      <c r="D9" s="18" t="s">
        <v>47</v>
      </c>
      <c r="E9" s="18">
        <v>2000</v>
      </c>
      <c r="F9" s="20">
        <v>9</v>
      </c>
      <c r="G9" s="20">
        <v>8</v>
      </c>
      <c r="H9" s="20">
        <v>7</v>
      </c>
      <c r="I9" s="20">
        <v>8</v>
      </c>
      <c r="J9" s="20">
        <v>10</v>
      </c>
      <c r="K9" s="20">
        <v>3</v>
      </c>
    </row>
    <row r="10" spans="2:11" ht="12.75">
      <c r="B10" t="s">
        <v>12</v>
      </c>
      <c r="C10" s="18">
        <f>SUMPRODUCT(F6:K6,F10:K10)</f>
        <v>21.5625</v>
      </c>
      <c r="D10" s="18" t="s">
        <v>47</v>
      </c>
      <c r="E10" s="18">
        <v>25</v>
      </c>
      <c r="F10" s="20">
        <v>0.1</v>
      </c>
      <c r="G10" s="20">
        <v>0.1</v>
      </c>
      <c r="H10" s="20">
        <v>0.15</v>
      </c>
      <c r="I10" s="20">
        <v>0.05</v>
      </c>
      <c r="J10" s="20">
        <v>0.05</v>
      </c>
      <c r="K10" s="20">
        <v>0.05</v>
      </c>
    </row>
    <row r="11" spans="2:5" ht="12.75">
      <c r="B11" t="s">
        <v>45</v>
      </c>
      <c r="C11" s="18">
        <f>SUM(M15:M28)</f>
        <v>250</v>
      </c>
      <c r="D11" s="18" t="s">
        <v>46</v>
      </c>
      <c r="E11" s="18">
        <v>250</v>
      </c>
    </row>
    <row r="12" spans="2:5" ht="12.75">
      <c r="B12" t="s">
        <v>14</v>
      </c>
      <c r="C12" s="18">
        <f>SUM(P15:P28)-L6</f>
        <v>200</v>
      </c>
      <c r="D12" s="18" t="s">
        <v>46</v>
      </c>
      <c r="E12" s="18">
        <v>200</v>
      </c>
    </row>
    <row r="13" spans="8:10" ht="12.75">
      <c r="H13" t="s">
        <v>50</v>
      </c>
      <c r="I13" t="s">
        <v>50</v>
      </c>
      <c r="J13" t="s">
        <v>50</v>
      </c>
    </row>
    <row r="14" spans="8:17" ht="13.5" thickBot="1">
      <c r="H14" t="s">
        <v>3</v>
      </c>
      <c r="I14" t="s">
        <v>51</v>
      </c>
      <c r="J14" t="s">
        <v>5</v>
      </c>
      <c r="M14" t="s">
        <v>13</v>
      </c>
      <c r="N14" t="s">
        <v>268</v>
      </c>
      <c r="O14" t="s">
        <v>40</v>
      </c>
      <c r="P14" t="s">
        <v>9</v>
      </c>
      <c r="Q14" t="s">
        <v>42</v>
      </c>
    </row>
    <row r="15" spans="1:17" ht="12.75">
      <c r="A15" t="s">
        <v>29</v>
      </c>
      <c r="B15" t="s">
        <v>15</v>
      </c>
      <c r="C15" s="18">
        <f>1.5*$H$6-O15-M15+N15</f>
        <v>10</v>
      </c>
      <c r="D15" s="18" t="s">
        <v>48</v>
      </c>
      <c r="E15" s="18">
        <v>10</v>
      </c>
      <c r="G15" t="s">
        <v>29</v>
      </c>
      <c r="H15" s="18">
        <f>-P15</f>
        <v>0</v>
      </c>
      <c r="I15" s="18">
        <f aca="true" t="shared" si="0" ref="I15:I24">4*3*$J$6-P15</f>
        <v>275</v>
      </c>
      <c r="J15" s="18">
        <f>-P15</f>
        <v>0</v>
      </c>
      <c r="L15" t="s">
        <v>29</v>
      </c>
      <c r="M15" s="8">
        <v>0</v>
      </c>
      <c r="N15" s="9">
        <v>10</v>
      </c>
      <c r="O15" s="9">
        <v>0</v>
      </c>
      <c r="P15" s="10">
        <v>0</v>
      </c>
      <c r="Q15" s="28">
        <v>4</v>
      </c>
    </row>
    <row r="16" spans="1:17" ht="12.75">
      <c r="A16" t="s">
        <v>6</v>
      </c>
      <c r="B16" t="s">
        <v>16</v>
      </c>
      <c r="C16" s="18">
        <f>1.5*$H$6-O16-M16+N16</f>
        <v>10</v>
      </c>
      <c r="D16" s="18" t="s">
        <v>48</v>
      </c>
      <c r="E16" s="18">
        <v>10</v>
      </c>
      <c r="G16" t="s">
        <v>6</v>
      </c>
      <c r="H16" s="18">
        <f>-P16</f>
        <v>0</v>
      </c>
      <c r="I16" s="18">
        <f t="shared" si="0"/>
        <v>275</v>
      </c>
      <c r="J16" s="18">
        <f>-P16</f>
        <v>0</v>
      </c>
      <c r="L16" t="s">
        <v>6</v>
      </c>
      <c r="M16" s="11">
        <v>0</v>
      </c>
      <c r="N16" s="12">
        <v>10</v>
      </c>
      <c r="O16" s="12">
        <v>0</v>
      </c>
      <c r="P16" s="13">
        <v>0</v>
      </c>
      <c r="Q16" s="29">
        <f aca="true" t="shared" si="1" ref="Q16:Q28">Q15-0.2</f>
        <v>3.8</v>
      </c>
    </row>
    <row r="17" spans="1:17" ht="12.75">
      <c r="A17" t="s">
        <v>30</v>
      </c>
      <c r="B17" t="s">
        <v>17</v>
      </c>
      <c r="C17" s="18">
        <f>1.5*$H$6-O17-M17+N17</f>
        <v>10</v>
      </c>
      <c r="D17" s="18" t="s">
        <v>48</v>
      </c>
      <c r="E17" s="18">
        <v>10</v>
      </c>
      <c r="G17" t="s">
        <v>30</v>
      </c>
      <c r="H17" s="18">
        <f aca="true" t="shared" si="2" ref="H17:H24">4*1*$I$6-P17</f>
        <v>0</v>
      </c>
      <c r="I17" s="18">
        <f t="shared" si="0"/>
        <v>0</v>
      </c>
      <c r="J17" s="18">
        <f aca="true" t="shared" si="3" ref="J17:J26">4*0.5*1*$K$6-P17</f>
        <v>0</v>
      </c>
      <c r="L17" t="s">
        <v>30</v>
      </c>
      <c r="M17" s="11">
        <v>0</v>
      </c>
      <c r="N17" s="12">
        <v>10</v>
      </c>
      <c r="O17" s="12">
        <v>0</v>
      </c>
      <c r="P17" s="14">
        <v>275</v>
      </c>
      <c r="Q17" s="29">
        <f t="shared" si="1"/>
        <v>3.5999999999999996</v>
      </c>
    </row>
    <row r="18" spans="1:17" ht="12.75">
      <c r="A18" t="s">
        <v>31</v>
      </c>
      <c r="B18" t="s">
        <v>18</v>
      </c>
      <c r="C18" s="18">
        <f>1.5*$H$6+2*$G$6-O18-M18+N18</f>
        <v>10</v>
      </c>
      <c r="D18" s="18" t="s">
        <v>48</v>
      </c>
      <c r="E18" s="18">
        <v>10</v>
      </c>
      <c r="G18" t="s">
        <v>31</v>
      </c>
      <c r="H18" s="18">
        <f t="shared" si="2"/>
        <v>0</v>
      </c>
      <c r="I18" s="18">
        <f t="shared" si="0"/>
        <v>0</v>
      </c>
      <c r="J18" s="18">
        <f t="shared" si="3"/>
        <v>0</v>
      </c>
      <c r="L18" t="s">
        <v>31</v>
      </c>
      <c r="M18" s="11">
        <v>0</v>
      </c>
      <c r="N18" s="12">
        <v>0</v>
      </c>
      <c r="O18" s="12">
        <v>192.08333333333331</v>
      </c>
      <c r="P18" s="14">
        <v>275</v>
      </c>
      <c r="Q18" s="29">
        <f t="shared" si="1"/>
        <v>3.3999999999999995</v>
      </c>
    </row>
    <row r="19" spans="1:17" ht="12.75">
      <c r="A19" t="s">
        <v>32</v>
      </c>
      <c r="B19" t="s">
        <v>19</v>
      </c>
      <c r="C19" s="18">
        <f aca="true" t="shared" si="4" ref="C19:C24">1.5*$H$6+2*$G$6+2*$F$6-O19-M19+N19</f>
        <v>9.999999999999943</v>
      </c>
      <c r="D19" s="18" t="s">
        <v>48</v>
      </c>
      <c r="E19" s="18">
        <v>10</v>
      </c>
      <c r="G19" t="s">
        <v>32</v>
      </c>
      <c r="H19" s="18">
        <f t="shared" si="2"/>
        <v>0</v>
      </c>
      <c r="I19" s="18">
        <f t="shared" si="0"/>
        <v>0</v>
      </c>
      <c r="J19" s="18">
        <f t="shared" si="3"/>
        <v>0</v>
      </c>
      <c r="L19" t="s">
        <v>32</v>
      </c>
      <c r="M19" s="11">
        <v>0</v>
      </c>
      <c r="N19" s="12">
        <v>0</v>
      </c>
      <c r="O19" s="12">
        <v>192.08333333333337</v>
      </c>
      <c r="P19" s="14">
        <v>275</v>
      </c>
      <c r="Q19" s="29">
        <f t="shared" si="1"/>
        <v>3.1999999999999993</v>
      </c>
    </row>
    <row r="20" spans="1:17" ht="12.75">
      <c r="A20" t="s">
        <v>33</v>
      </c>
      <c r="B20" t="s">
        <v>20</v>
      </c>
      <c r="C20" s="18">
        <f t="shared" si="4"/>
        <v>10.000000000000085</v>
      </c>
      <c r="D20" s="18" t="s">
        <v>48</v>
      </c>
      <c r="E20" s="18">
        <v>10</v>
      </c>
      <c r="G20" t="s">
        <v>33</v>
      </c>
      <c r="H20" s="18">
        <f t="shared" si="2"/>
        <v>0</v>
      </c>
      <c r="I20" s="18">
        <f t="shared" si="0"/>
        <v>0</v>
      </c>
      <c r="J20" s="18">
        <f t="shared" si="3"/>
        <v>0</v>
      </c>
      <c r="L20" t="s">
        <v>33</v>
      </c>
      <c r="M20" s="11">
        <v>0</v>
      </c>
      <c r="N20" s="12">
        <v>0</v>
      </c>
      <c r="O20" s="12">
        <v>192.08333333333323</v>
      </c>
      <c r="P20" s="14">
        <v>275</v>
      </c>
      <c r="Q20" s="29">
        <f t="shared" si="1"/>
        <v>2.999999999999999</v>
      </c>
    </row>
    <row r="21" spans="1:17" ht="12.75">
      <c r="A21" t="s">
        <v>34</v>
      </c>
      <c r="B21" t="s">
        <v>21</v>
      </c>
      <c r="C21" s="18">
        <f t="shared" si="4"/>
        <v>10</v>
      </c>
      <c r="D21" s="18" t="s">
        <v>48</v>
      </c>
      <c r="E21" s="18">
        <v>10</v>
      </c>
      <c r="G21" t="s">
        <v>34</v>
      </c>
      <c r="H21" s="18">
        <f t="shared" si="2"/>
        <v>0</v>
      </c>
      <c r="I21" s="18">
        <f t="shared" si="0"/>
        <v>0</v>
      </c>
      <c r="J21" s="18">
        <f t="shared" si="3"/>
        <v>0</v>
      </c>
      <c r="L21" t="s">
        <v>34</v>
      </c>
      <c r="M21" s="11">
        <v>0</v>
      </c>
      <c r="N21" s="12">
        <v>0</v>
      </c>
      <c r="O21" s="12">
        <v>192.08333333333331</v>
      </c>
      <c r="P21" s="14">
        <v>275</v>
      </c>
      <c r="Q21" s="29">
        <f t="shared" si="1"/>
        <v>2.799999999999999</v>
      </c>
    </row>
    <row r="22" spans="1:17" ht="12.75">
      <c r="A22" t="s">
        <v>35</v>
      </c>
      <c r="B22" t="s">
        <v>22</v>
      </c>
      <c r="C22" s="18">
        <f t="shared" si="4"/>
        <v>10</v>
      </c>
      <c r="D22" s="18" t="s">
        <v>48</v>
      </c>
      <c r="E22" s="18">
        <v>10</v>
      </c>
      <c r="G22" t="s">
        <v>35</v>
      </c>
      <c r="H22" s="18">
        <f t="shared" si="2"/>
        <v>0</v>
      </c>
      <c r="I22" s="18">
        <f t="shared" si="0"/>
        <v>0</v>
      </c>
      <c r="J22" s="18">
        <f t="shared" si="3"/>
        <v>0</v>
      </c>
      <c r="L22" t="s">
        <v>35</v>
      </c>
      <c r="M22" s="11">
        <v>0</v>
      </c>
      <c r="N22" s="12">
        <v>0</v>
      </c>
      <c r="O22" s="12">
        <v>192.08333333333331</v>
      </c>
      <c r="P22" s="14">
        <v>275</v>
      </c>
      <c r="Q22" s="29">
        <f t="shared" si="1"/>
        <v>2.5999999999999988</v>
      </c>
    </row>
    <row r="23" spans="1:17" ht="12.75">
      <c r="A23" t="s">
        <v>36</v>
      </c>
      <c r="B23" t="s">
        <v>23</v>
      </c>
      <c r="C23" s="18">
        <f t="shared" si="4"/>
        <v>10.00000000000017</v>
      </c>
      <c r="D23" s="18" t="s">
        <v>48</v>
      </c>
      <c r="E23" s="18">
        <v>10</v>
      </c>
      <c r="G23" t="s">
        <v>36</v>
      </c>
      <c r="H23" s="18">
        <f t="shared" si="2"/>
        <v>0</v>
      </c>
      <c r="I23" s="18">
        <f t="shared" si="0"/>
        <v>0</v>
      </c>
      <c r="J23" s="18">
        <f t="shared" si="3"/>
        <v>0</v>
      </c>
      <c r="L23" t="s">
        <v>36</v>
      </c>
      <c r="M23" s="11">
        <v>0</v>
      </c>
      <c r="N23" s="12">
        <v>0</v>
      </c>
      <c r="O23" s="12">
        <v>192.08333333333314</v>
      </c>
      <c r="P23" s="14">
        <v>275</v>
      </c>
      <c r="Q23" s="29">
        <f t="shared" si="1"/>
        <v>2.3999999999999986</v>
      </c>
    </row>
    <row r="24" spans="1:17" ht="12.75">
      <c r="A24" t="s">
        <v>37</v>
      </c>
      <c r="B24" t="s">
        <v>24</v>
      </c>
      <c r="C24" s="18">
        <f t="shared" si="4"/>
        <v>10</v>
      </c>
      <c r="D24" s="18" t="s">
        <v>48</v>
      </c>
      <c r="E24" s="18">
        <v>10</v>
      </c>
      <c r="G24" t="s">
        <v>37</v>
      </c>
      <c r="H24" s="18">
        <f t="shared" si="2"/>
        <v>0</v>
      </c>
      <c r="I24" s="18">
        <f t="shared" si="0"/>
        <v>0</v>
      </c>
      <c r="J24" s="18">
        <f t="shared" si="3"/>
        <v>0</v>
      </c>
      <c r="L24" t="s">
        <v>37</v>
      </c>
      <c r="M24" s="11">
        <v>0</v>
      </c>
      <c r="N24" s="12">
        <v>0</v>
      </c>
      <c r="O24" s="12">
        <v>192.08333333333331</v>
      </c>
      <c r="P24" s="14">
        <v>275</v>
      </c>
      <c r="Q24" s="29">
        <f t="shared" si="1"/>
        <v>2.1999999999999984</v>
      </c>
    </row>
    <row r="25" spans="1:17" ht="12.75">
      <c r="A25" t="s">
        <v>38</v>
      </c>
      <c r="B25" t="s">
        <v>25</v>
      </c>
      <c r="C25" s="18">
        <f>2*$G$6+2*$F$6-O25-M25+N25</f>
        <v>9.999999999999943</v>
      </c>
      <c r="D25" s="18" t="s">
        <v>48</v>
      </c>
      <c r="E25" s="18">
        <v>10</v>
      </c>
      <c r="G25" t="s">
        <v>38</v>
      </c>
      <c r="H25" s="18">
        <f>-P25</f>
        <v>0</v>
      </c>
      <c r="I25" s="18">
        <f>-P25</f>
        <v>0</v>
      </c>
      <c r="J25" s="18">
        <f t="shared" si="3"/>
        <v>275</v>
      </c>
      <c r="L25" t="s">
        <v>38</v>
      </c>
      <c r="M25" s="11">
        <v>0</v>
      </c>
      <c r="N25" s="12">
        <v>0</v>
      </c>
      <c r="O25" s="12">
        <v>192.08333333333337</v>
      </c>
      <c r="P25" s="13">
        <v>0</v>
      </c>
      <c r="Q25" s="29">
        <f t="shared" si="1"/>
        <v>1.9999999999999984</v>
      </c>
    </row>
    <row r="26" spans="1:17" ht="12.75">
      <c r="A26" t="s">
        <v>39</v>
      </c>
      <c r="B26" t="s">
        <v>26</v>
      </c>
      <c r="C26" s="18">
        <f>2*$F$6-O26-M26+N26</f>
        <v>10</v>
      </c>
      <c r="D26" s="18" t="s">
        <v>48</v>
      </c>
      <c r="E26" s="18">
        <v>10</v>
      </c>
      <c r="G26" t="s">
        <v>39</v>
      </c>
      <c r="H26" s="18">
        <f>-P26</f>
        <v>0</v>
      </c>
      <c r="I26" s="18">
        <f>-P26</f>
        <v>0</v>
      </c>
      <c r="J26" s="18">
        <f t="shared" si="3"/>
        <v>275</v>
      </c>
      <c r="L26" t="s">
        <v>39</v>
      </c>
      <c r="M26" s="11">
        <v>0</v>
      </c>
      <c r="N26" s="12">
        <v>10</v>
      </c>
      <c r="O26" s="12">
        <v>0</v>
      </c>
      <c r="P26" s="13">
        <v>0</v>
      </c>
      <c r="Q26" s="29">
        <f t="shared" si="1"/>
        <v>1.7999999999999985</v>
      </c>
    </row>
    <row r="27" spans="1:17" ht="12.75">
      <c r="A27" t="s">
        <v>7</v>
      </c>
      <c r="B27" t="s">
        <v>27</v>
      </c>
      <c r="C27" s="18">
        <f>2*$F$6-O27-M27+N27</f>
        <v>9.999999999999986</v>
      </c>
      <c r="D27" s="18" t="s">
        <v>48</v>
      </c>
      <c r="E27" s="18">
        <v>10</v>
      </c>
      <c r="G27" t="s">
        <v>7</v>
      </c>
      <c r="H27" s="18">
        <f>-P27</f>
        <v>0</v>
      </c>
      <c r="I27" s="18">
        <f>-P27</f>
        <v>0</v>
      </c>
      <c r="J27" s="18">
        <f>-P27</f>
        <v>0</v>
      </c>
      <c r="L27" t="s">
        <v>7</v>
      </c>
      <c r="M27" s="11">
        <v>0</v>
      </c>
      <c r="N27" s="12">
        <v>9.999999999999986</v>
      </c>
      <c r="O27" s="12">
        <v>0</v>
      </c>
      <c r="P27" s="13">
        <v>0</v>
      </c>
      <c r="Q27" s="29">
        <f t="shared" si="1"/>
        <v>1.5999999999999985</v>
      </c>
    </row>
    <row r="28" spans="1:17" ht="13.5" thickBot="1">
      <c r="A28" t="s">
        <v>8</v>
      </c>
      <c r="B28" t="s">
        <v>28</v>
      </c>
      <c r="C28" s="18">
        <f>2*$F$6-O28-M28+N28</f>
        <v>10</v>
      </c>
      <c r="D28" s="18" t="s">
        <v>48</v>
      </c>
      <c r="E28" s="18">
        <v>10</v>
      </c>
      <c r="G28" t="s">
        <v>8</v>
      </c>
      <c r="H28" s="18">
        <f>-P28</f>
        <v>0</v>
      </c>
      <c r="I28" s="18">
        <f>-P28</f>
        <v>0</v>
      </c>
      <c r="J28" s="18">
        <f>-P28</f>
        <v>0</v>
      </c>
      <c r="L28" t="s">
        <v>8</v>
      </c>
      <c r="M28" s="15">
        <v>250</v>
      </c>
      <c r="N28" s="16">
        <v>260</v>
      </c>
      <c r="O28" s="16">
        <v>0</v>
      </c>
      <c r="P28" s="17">
        <v>0</v>
      </c>
      <c r="Q28" s="30">
        <f t="shared" si="1"/>
        <v>1.3999999999999986</v>
      </c>
    </row>
    <row r="32" spans="2:3" ht="12.75">
      <c r="B32" s="4" t="s">
        <v>41</v>
      </c>
      <c r="C32" s="2">
        <f>G1*L6+SUMPRODUCT(O15:O28,Q15:Q28)-G3*G2*C10-SUMPRODUCT(N15:N28,Q15:Q28)</f>
        <v>10186.999999999996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B1">
      <selection activeCell="D4" sqref="D4"/>
    </sheetView>
  </sheetViews>
  <sheetFormatPr defaultColWidth="9.140625" defaultRowHeight="12.75"/>
  <cols>
    <col min="2" max="2" width="14.7109375" style="0" customWidth="1"/>
    <col min="4" max="4" width="9.140625" style="1" customWidth="1"/>
    <col min="16" max="16" width="9.57421875" style="0" bestFit="1" customWidth="1"/>
  </cols>
  <sheetData>
    <row r="1" spans="2:8" ht="12.75">
      <c r="B1" s="3" t="s">
        <v>49</v>
      </c>
      <c r="F1" s="22" t="s">
        <v>43</v>
      </c>
      <c r="G1" s="23">
        <v>5</v>
      </c>
      <c r="H1" s="20">
        <v>3</v>
      </c>
    </row>
    <row r="2" spans="2:7" ht="12.75">
      <c r="B2" s="19" t="s">
        <v>52</v>
      </c>
      <c r="F2" s="24" t="s">
        <v>44</v>
      </c>
      <c r="G2" s="25">
        <v>8</v>
      </c>
    </row>
    <row r="3" spans="2:7" ht="13.5" thickBot="1">
      <c r="B3" s="21" t="s">
        <v>53</v>
      </c>
      <c r="F3" s="26" t="s">
        <v>54</v>
      </c>
      <c r="G3" s="27">
        <v>20</v>
      </c>
    </row>
    <row r="4" spans="2:13" ht="12.75">
      <c r="B4" s="34"/>
      <c r="M4" t="s">
        <v>269</v>
      </c>
    </row>
    <row r="5" spans="2:13" ht="13.5" thickBot="1">
      <c r="B5" s="32"/>
      <c r="C5" s="32"/>
      <c r="F5" t="s">
        <v>0</v>
      </c>
      <c r="G5" t="s">
        <v>1</v>
      </c>
      <c r="H5" t="s">
        <v>2</v>
      </c>
      <c r="I5" t="s">
        <v>3</v>
      </c>
      <c r="J5" t="s">
        <v>4</v>
      </c>
      <c r="K5" t="s">
        <v>5</v>
      </c>
      <c r="L5" t="s">
        <v>10</v>
      </c>
      <c r="M5" t="s">
        <v>10</v>
      </c>
    </row>
    <row r="6" spans="6:13" ht="13.5" thickBot="1">
      <c r="F6" s="5">
        <v>67.5</v>
      </c>
      <c r="G6" s="6">
        <v>5.729166666666643</v>
      </c>
      <c r="H6" s="6">
        <v>6.666666666666671</v>
      </c>
      <c r="I6" s="6">
        <v>75</v>
      </c>
      <c r="J6" s="6">
        <v>25</v>
      </c>
      <c r="K6" s="6">
        <v>150</v>
      </c>
      <c r="L6" s="7">
        <v>2000</v>
      </c>
      <c r="M6" s="7">
        <v>200</v>
      </c>
    </row>
    <row r="7" spans="12:13" ht="12.75">
      <c r="L7" s="33">
        <v>2000</v>
      </c>
      <c r="M7" s="33">
        <v>200</v>
      </c>
    </row>
    <row r="9" spans="2:11" ht="12.75">
      <c r="B9" t="s">
        <v>11</v>
      </c>
      <c r="C9" s="18">
        <f>SUMPRODUCT(F6:K6,F9:K9)</f>
        <v>2000</v>
      </c>
      <c r="D9" s="18" t="s">
        <v>47</v>
      </c>
      <c r="E9" s="18">
        <v>2000</v>
      </c>
      <c r="F9" s="20">
        <v>9</v>
      </c>
      <c r="G9" s="20">
        <v>8</v>
      </c>
      <c r="H9" s="20">
        <v>7</v>
      </c>
      <c r="I9" s="20">
        <v>8</v>
      </c>
      <c r="J9" s="20">
        <v>10</v>
      </c>
      <c r="K9" s="20">
        <v>3</v>
      </c>
    </row>
    <row r="10" spans="2:11" ht="12.75">
      <c r="B10" t="s">
        <v>12</v>
      </c>
      <c r="C10" s="18">
        <f>SUMPRODUCT(F6:K6,F10:K10)</f>
        <v>20.822916666666664</v>
      </c>
      <c r="D10" s="18" t="s">
        <v>47</v>
      </c>
      <c r="E10" s="18">
        <v>25</v>
      </c>
      <c r="F10" s="20">
        <v>0.1</v>
      </c>
      <c r="G10" s="20">
        <v>0.1</v>
      </c>
      <c r="H10" s="20">
        <v>0.15</v>
      </c>
      <c r="I10" s="20">
        <v>0.05</v>
      </c>
      <c r="J10" s="20">
        <v>0.05</v>
      </c>
      <c r="K10" s="20">
        <v>0.05</v>
      </c>
    </row>
    <row r="11" spans="2:5" ht="12.75">
      <c r="B11" t="s">
        <v>45</v>
      </c>
      <c r="C11" s="18">
        <f>SUM(M15:M28)</f>
        <v>250</v>
      </c>
      <c r="D11" s="18" t="s">
        <v>46</v>
      </c>
      <c r="E11" s="18">
        <v>250</v>
      </c>
    </row>
    <row r="12" spans="2:5" ht="12.75">
      <c r="B12" t="s">
        <v>14</v>
      </c>
      <c r="C12" s="18">
        <f>SUM(O15:O28)-L6-M6</f>
        <v>200</v>
      </c>
      <c r="D12" s="18" t="s">
        <v>46</v>
      </c>
      <c r="E12" s="18">
        <v>200</v>
      </c>
    </row>
    <row r="13" spans="8:10" ht="12.75">
      <c r="H13" t="s">
        <v>50</v>
      </c>
      <c r="I13" t="s">
        <v>50</v>
      </c>
      <c r="J13" t="s">
        <v>50</v>
      </c>
    </row>
    <row r="14" spans="8:16" ht="13.5" thickBot="1">
      <c r="H14" t="s">
        <v>3</v>
      </c>
      <c r="I14" t="s">
        <v>51</v>
      </c>
      <c r="J14" t="s">
        <v>5</v>
      </c>
      <c r="M14" t="s">
        <v>13</v>
      </c>
      <c r="N14" t="s">
        <v>40</v>
      </c>
      <c r="O14" t="s">
        <v>9</v>
      </c>
      <c r="P14" t="s">
        <v>42</v>
      </c>
    </row>
    <row r="15" spans="1:16" ht="12.75">
      <c r="A15" t="s">
        <v>29</v>
      </c>
      <c r="B15" t="s">
        <v>15</v>
      </c>
      <c r="C15" s="18">
        <f>1.5*$H$6-N15-M15</f>
        <v>10.000000000000021</v>
      </c>
      <c r="D15" s="18" t="s">
        <v>48</v>
      </c>
      <c r="E15" s="18">
        <v>10</v>
      </c>
      <c r="G15" t="s">
        <v>29</v>
      </c>
      <c r="H15" s="18">
        <f>-O15</f>
        <v>0</v>
      </c>
      <c r="I15" s="18">
        <f aca="true" t="shared" si="0" ref="I15:I24">4*3*$J$6-O15</f>
        <v>300</v>
      </c>
      <c r="J15" s="18">
        <f>-O15</f>
        <v>0</v>
      </c>
      <c r="L15" t="s">
        <v>29</v>
      </c>
      <c r="M15" s="8">
        <v>0</v>
      </c>
      <c r="N15" s="9">
        <v>-1.4210854715202004E-14</v>
      </c>
      <c r="O15" s="10">
        <v>0</v>
      </c>
      <c r="P15" s="28">
        <v>4</v>
      </c>
    </row>
    <row r="16" spans="1:16" ht="12.75">
      <c r="A16" t="s">
        <v>6</v>
      </c>
      <c r="B16" t="s">
        <v>16</v>
      </c>
      <c r="C16" s="18">
        <f>1.5*$H$6-N16-M16</f>
        <v>10.000000000000021</v>
      </c>
      <c r="D16" s="18" t="s">
        <v>48</v>
      </c>
      <c r="E16" s="18">
        <v>10</v>
      </c>
      <c r="G16" t="s">
        <v>6</v>
      </c>
      <c r="H16" s="18">
        <f>-O16</f>
        <v>0</v>
      </c>
      <c r="I16" s="18">
        <f t="shared" si="0"/>
        <v>300</v>
      </c>
      <c r="J16" s="18">
        <f>-O16</f>
        <v>0</v>
      </c>
      <c r="L16" t="s">
        <v>6</v>
      </c>
      <c r="M16" s="11">
        <v>0</v>
      </c>
      <c r="N16" s="12">
        <v>-1.4210854715202004E-14</v>
      </c>
      <c r="O16" s="13">
        <v>0</v>
      </c>
      <c r="P16" s="29">
        <f aca="true" t="shared" si="1" ref="P16:P28">P15-0.2</f>
        <v>3.8</v>
      </c>
    </row>
    <row r="17" spans="1:16" ht="12.75">
      <c r="A17" t="s">
        <v>30</v>
      </c>
      <c r="B17" t="s">
        <v>17</v>
      </c>
      <c r="C17" s="18">
        <f>1.5*$H$6-N17-M17</f>
        <v>10.000000000000007</v>
      </c>
      <c r="D17" s="18" t="s">
        <v>48</v>
      </c>
      <c r="E17" s="18">
        <v>10</v>
      </c>
      <c r="G17" t="s">
        <v>30</v>
      </c>
      <c r="H17" s="18">
        <f aca="true" t="shared" si="2" ref="H17:H24">4*1*$I$6-O17</f>
        <v>0</v>
      </c>
      <c r="I17" s="18">
        <f t="shared" si="0"/>
        <v>0</v>
      </c>
      <c r="J17" s="18">
        <f aca="true" t="shared" si="3" ref="J17:J26">4*0.5*1*$K$6-O17</f>
        <v>0</v>
      </c>
      <c r="L17" t="s">
        <v>30</v>
      </c>
      <c r="M17" s="11">
        <v>0</v>
      </c>
      <c r="N17" s="12">
        <v>0</v>
      </c>
      <c r="O17" s="14">
        <v>300</v>
      </c>
      <c r="P17" s="29">
        <f t="shared" si="1"/>
        <v>3.5999999999999996</v>
      </c>
    </row>
    <row r="18" spans="1:16" ht="12.75">
      <c r="A18" t="s">
        <v>31</v>
      </c>
      <c r="B18" t="s">
        <v>18</v>
      </c>
      <c r="C18" s="18">
        <f>1.5*$H$6+2*$G$6-N18-M18</f>
        <v>9.999999999999957</v>
      </c>
      <c r="D18" s="18" t="s">
        <v>48</v>
      </c>
      <c r="E18" s="18">
        <v>10</v>
      </c>
      <c r="G18" t="s">
        <v>31</v>
      </c>
      <c r="H18" s="18">
        <f t="shared" si="2"/>
        <v>0</v>
      </c>
      <c r="I18" s="18">
        <f t="shared" si="0"/>
        <v>0</v>
      </c>
      <c r="J18" s="18">
        <f t="shared" si="3"/>
        <v>0</v>
      </c>
      <c r="L18" t="s">
        <v>31</v>
      </c>
      <c r="M18" s="11">
        <v>0</v>
      </c>
      <c r="N18" s="12">
        <v>11.458333333333336</v>
      </c>
      <c r="O18" s="14">
        <v>300</v>
      </c>
      <c r="P18" s="29">
        <f t="shared" si="1"/>
        <v>3.3999999999999995</v>
      </c>
    </row>
    <row r="19" spans="1:16" ht="12.75">
      <c r="A19" t="s">
        <v>32</v>
      </c>
      <c r="B19" t="s">
        <v>19</v>
      </c>
      <c r="C19" s="18">
        <f aca="true" t="shared" si="4" ref="C19:C24">1.5*$H$6+2*$G$6+2*$F$6-N19-M19</f>
        <v>9.999999999999972</v>
      </c>
      <c r="D19" s="18" t="s">
        <v>48</v>
      </c>
      <c r="E19" s="18">
        <v>10</v>
      </c>
      <c r="G19" t="s">
        <v>32</v>
      </c>
      <c r="H19" s="18">
        <f t="shared" si="2"/>
        <v>0</v>
      </c>
      <c r="I19" s="18">
        <f t="shared" si="0"/>
        <v>0</v>
      </c>
      <c r="J19" s="18">
        <f t="shared" si="3"/>
        <v>0</v>
      </c>
      <c r="L19" t="s">
        <v>32</v>
      </c>
      <c r="M19" s="11">
        <v>0</v>
      </c>
      <c r="N19" s="12">
        <v>146.45833333333331</v>
      </c>
      <c r="O19" s="14">
        <v>300</v>
      </c>
      <c r="P19" s="29">
        <f t="shared" si="1"/>
        <v>3.1999999999999993</v>
      </c>
    </row>
    <row r="20" spans="1:16" ht="12.75">
      <c r="A20" t="s">
        <v>33</v>
      </c>
      <c r="B20" t="s">
        <v>20</v>
      </c>
      <c r="C20" s="18">
        <f t="shared" si="4"/>
        <v>9.999999999999972</v>
      </c>
      <c r="D20" s="18" t="s">
        <v>48</v>
      </c>
      <c r="E20" s="18">
        <v>10</v>
      </c>
      <c r="G20" t="s">
        <v>33</v>
      </c>
      <c r="H20" s="18">
        <f t="shared" si="2"/>
        <v>0</v>
      </c>
      <c r="I20" s="18">
        <f t="shared" si="0"/>
        <v>0</v>
      </c>
      <c r="J20" s="18">
        <f t="shared" si="3"/>
        <v>0</v>
      </c>
      <c r="L20" t="s">
        <v>33</v>
      </c>
      <c r="M20" s="11">
        <v>0</v>
      </c>
      <c r="N20" s="12">
        <v>146.45833333333331</v>
      </c>
      <c r="O20" s="14">
        <v>300</v>
      </c>
      <c r="P20" s="29">
        <f t="shared" si="1"/>
        <v>2.999999999999999</v>
      </c>
    </row>
    <row r="21" spans="1:16" ht="12.75">
      <c r="A21" t="s">
        <v>34</v>
      </c>
      <c r="B21" t="s">
        <v>21</v>
      </c>
      <c r="C21" s="18">
        <f t="shared" si="4"/>
        <v>9.999999999999972</v>
      </c>
      <c r="D21" s="18" t="s">
        <v>48</v>
      </c>
      <c r="E21" s="18">
        <v>10</v>
      </c>
      <c r="G21" t="s">
        <v>34</v>
      </c>
      <c r="H21" s="18">
        <f t="shared" si="2"/>
        <v>0</v>
      </c>
      <c r="I21" s="18">
        <f t="shared" si="0"/>
        <v>0</v>
      </c>
      <c r="J21" s="18">
        <f t="shared" si="3"/>
        <v>0</v>
      </c>
      <c r="L21" t="s">
        <v>34</v>
      </c>
      <c r="M21" s="11">
        <v>0</v>
      </c>
      <c r="N21" s="12">
        <v>146.45833333333331</v>
      </c>
      <c r="O21" s="14">
        <v>300</v>
      </c>
      <c r="P21" s="29">
        <f t="shared" si="1"/>
        <v>2.799999999999999</v>
      </c>
    </row>
    <row r="22" spans="1:16" ht="12.75">
      <c r="A22" t="s">
        <v>35</v>
      </c>
      <c r="B22" t="s">
        <v>22</v>
      </c>
      <c r="C22" s="18">
        <f t="shared" si="4"/>
        <v>9.999999999999972</v>
      </c>
      <c r="D22" s="18" t="s">
        <v>48</v>
      </c>
      <c r="E22" s="18">
        <v>10</v>
      </c>
      <c r="G22" t="s">
        <v>35</v>
      </c>
      <c r="H22" s="18">
        <f t="shared" si="2"/>
        <v>0</v>
      </c>
      <c r="I22" s="18">
        <f t="shared" si="0"/>
        <v>0</v>
      </c>
      <c r="J22" s="18">
        <f t="shared" si="3"/>
        <v>0</v>
      </c>
      <c r="L22" t="s">
        <v>35</v>
      </c>
      <c r="M22" s="11">
        <v>0</v>
      </c>
      <c r="N22" s="12">
        <v>146.45833333333331</v>
      </c>
      <c r="O22" s="14">
        <v>300</v>
      </c>
      <c r="P22" s="29">
        <f t="shared" si="1"/>
        <v>2.5999999999999988</v>
      </c>
    </row>
    <row r="23" spans="1:16" ht="12.75">
      <c r="A23" t="s">
        <v>36</v>
      </c>
      <c r="B23" t="s">
        <v>23</v>
      </c>
      <c r="C23" s="18">
        <f t="shared" si="4"/>
        <v>9.999999999999972</v>
      </c>
      <c r="D23" s="18" t="s">
        <v>48</v>
      </c>
      <c r="E23" s="18">
        <v>10</v>
      </c>
      <c r="G23" t="s">
        <v>36</v>
      </c>
      <c r="H23" s="18">
        <f t="shared" si="2"/>
        <v>0</v>
      </c>
      <c r="I23" s="18">
        <f t="shared" si="0"/>
        <v>0</v>
      </c>
      <c r="J23" s="18">
        <f t="shared" si="3"/>
        <v>0</v>
      </c>
      <c r="L23" t="s">
        <v>36</v>
      </c>
      <c r="M23" s="11">
        <v>0</v>
      </c>
      <c r="N23" s="12">
        <v>146.45833333333331</v>
      </c>
      <c r="O23" s="14">
        <v>300</v>
      </c>
      <c r="P23" s="29">
        <f t="shared" si="1"/>
        <v>2.3999999999999986</v>
      </c>
    </row>
    <row r="24" spans="1:16" ht="12.75">
      <c r="A24" t="s">
        <v>37</v>
      </c>
      <c r="B24" t="s">
        <v>24</v>
      </c>
      <c r="C24" s="18">
        <f t="shared" si="4"/>
        <v>9.999999999999972</v>
      </c>
      <c r="D24" s="18" t="s">
        <v>48</v>
      </c>
      <c r="E24" s="18">
        <v>10</v>
      </c>
      <c r="G24" t="s">
        <v>37</v>
      </c>
      <c r="H24" s="18">
        <f t="shared" si="2"/>
        <v>0</v>
      </c>
      <c r="I24" s="18">
        <f t="shared" si="0"/>
        <v>0</v>
      </c>
      <c r="J24" s="18">
        <f t="shared" si="3"/>
        <v>0</v>
      </c>
      <c r="L24" t="s">
        <v>37</v>
      </c>
      <c r="M24" s="11">
        <v>0</v>
      </c>
      <c r="N24" s="12">
        <v>146.45833333333331</v>
      </c>
      <c r="O24" s="14">
        <v>300</v>
      </c>
      <c r="P24" s="29">
        <f t="shared" si="1"/>
        <v>2.1999999999999984</v>
      </c>
    </row>
    <row r="25" spans="1:16" ht="12.75">
      <c r="A25" t="s">
        <v>38</v>
      </c>
      <c r="B25" t="s">
        <v>25</v>
      </c>
      <c r="C25" s="18">
        <f>2*$G$6+2*$F$6-N25-M25</f>
        <v>10</v>
      </c>
      <c r="D25" s="18" t="s">
        <v>48</v>
      </c>
      <c r="E25" s="18">
        <v>10</v>
      </c>
      <c r="G25" t="s">
        <v>38</v>
      </c>
      <c r="H25" s="18">
        <f>-O25</f>
        <v>0</v>
      </c>
      <c r="I25" s="18">
        <f>-O25</f>
        <v>0</v>
      </c>
      <c r="J25" s="18">
        <f t="shared" si="3"/>
        <v>300</v>
      </c>
      <c r="L25" t="s">
        <v>38</v>
      </c>
      <c r="M25" s="11">
        <v>0</v>
      </c>
      <c r="N25" s="12">
        <v>136.4583333333333</v>
      </c>
      <c r="O25" s="13">
        <v>0</v>
      </c>
      <c r="P25" s="29">
        <f t="shared" si="1"/>
        <v>1.9999999999999984</v>
      </c>
    </row>
    <row r="26" spans="1:16" ht="12.75">
      <c r="A26" t="s">
        <v>39</v>
      </c>
      <c r="B26" t="s">
        <v>26</v>
      </c>
      <c r="C26" s="18">
        <f>2*$F$6-N26-M26</f>
        <v>10</v>
      </c>
      <c r="D26" s="18" t="s">
        <v>48</v>
      </c>
      <c r="E26" s="18">
        <v>10</v>
      </c>
      <c r="G26" t="s">
        <v>39</v>
      </c>
      <c r="H26" s="18">
        <f>-O26</f>
        <v>0</v>
      </c>
      <c r="I26" s="18">
        <f>-O26</f>
        <v>0</v>
      </c>
      <c r="J26" s="18">
        <f t="shared" si="3"/>
        <v>300</v>
      </c>
      <c r="L26" t="s">
        <v>39</v>
      </c>
      <c r="M26" s="11">
        <v>0</v>
      </c>
      <c r="N26" s="12">
        <v>125</v>
      </c>
      <c r="O26" s="13">
        <v>0</v>
      </c>
      <c r="P26" s="29">
        <f t="shared" si="1"/>
        <v>1.7999999999999985</v>
      </c>
    </row>
    <row r="27" spans="1:16" ht="12.75">
      <c r="A27" t="s">
        <v>7</v>
      </c>
      <c r="B27" t="s">
        <v>27</v>
      </c>
      <c r="C27" s="18">
        <f>2*$F$6-N27-M27</f>
        <v>10</v>
      </c>
      <c r="D27" s="18" t="s">
        <v>48</v>
      </c>
      <c r="E27" s="18">
        <v>10</v>
      </c>
      <c r="G27" t="s">
        <v>7</v>
      </c>
      <c r="H27" s="18">
        <f>-O27</f>
        <v>0</v>
      </c>
      <c r="I27" s="18">
        <f>-O27</f>
        <v>0</v>
      </c>
      <c r="J27" s="18">
        <f>-O27</f>
        <v>0</v>
      </c>
      <c r="L27" t="s">
        <v>7</v>
      </c>
      <c r="M27" s="11">
        <v>125</v>
      </c>
      <c r="N27" s="12">
        <v>0</v>
      </c>
      <c r="O27" s="13">
        <v>0</v>
      </c>
      <c r="P27" s="29">
        <f t="shared" si="1"/>
        <v>1.5999999999999985</v>
      </c>
    </row>
    <row r="28" spans="1:16" ht="13.5" thickBot="1">
      <c r="A28" t="s">
        <v>8</v>
      </c>
      <c r="B28" t="s">
        <v>28</v>
      </c>
      <c r="C28" s="18">
        <f>2*$F$6-N28-M28</f>
        <v>10</v>
      </c>
      <c r="D28" s="18" t="s">
        <v>48</v>
      </c>
      <c r="E28" s="18">
        <v>10</v>
      </c>
      <c r="G28" t="s">
        <v>8</v>
      </c>
      <c r="H28" s="18">
        <f>-O28</f>
        <v>0</v>
      </c>
      <c r="I28" s="18">
        <f>-O28</f>
        <v>0</v>
      </c>
      <c r="J28" s="18">
        <f>-O28</f>
        <v>0</v>
      </c>
      <c r="L28" t="s">
        <v>8</v>
      </c>
      <c r="M28" s="15">
        <v>125</v>
      </c>
      <c r="N28" s="16">
        <v>0</v>
      </c>
      <c r="O28" s="17">
        <v>0</v>
      </c>
      <c r="P28" s="30">
        <f t="shared" si="1"/>
        <v>1.3999999999999986</v>
      </c>
    </row>
    <row r="32" spans="2:3" ht="12.75">
      <c r="B32" s="4" t="s">
        <v>41</v>
      </c>
      <c r="C32" s="2">
        <f>G1*L6+H1*M6+SUMPRODUCT(N15:N28,P15:P28)-G3*G2*C10</f>
        <v>10177.833333333332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C. Graves</dc:creator>
  <cp:keywords/>
  <dc:description/>
  <cp:lastModifiedBy>Matthew Palmer</cp:lastModifiedBy>
  <dcterms:created xsi:type="dcterms:W3CDTF">1999-07-04T14:03:33Z</dcterms:created>
  <dcterms:modified xsi:type="dcterms:W3CDTF">2004-01-06T20:19:01Z</dcterms:modified>
  <cp:category/>
  <cp:version/>
  <cp:contentType/>
  <cp:contentStatus/>
</cp:coreProperties>
</file>