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16520" windowHeight="12920" tabRatio="500" activeTab="1"/>
  </bookViews>
  <sheets>
    <sheet name="Sheet1" sheetId="1" r:id="rId1"/>
    <sheet name="Sheet2" sheetId="2" r:id="rId2"/>
    <sheet name="Sheet3" sheetId="3" r:id="rId3"/>
  </sheets>
  <definedNames>
    <definedName name="solver_adj" localSheetId="1" hidden="1">'Sheet2'!$O$4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'Sheet2'!$Q$11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<sst xmlns="http://schemas.openxmlformats.org/spreadsheetml/2006/main" count="45" uniqueCount="29">
  <si>
    <t>no autocatalysis</t>
  </si>
  <si>
    <t>polyesters</t>
  </si>
  <si>
    <t>M/Mo</t>
  </si>
  <si>
    <t>1/M</t>
  </si>
  <si>
    <t>Mo</t>
  </si>
  <si>
    <t>t (hr)</t>
  </si>
  <si>
    <t>t (s)</t>
  </si>
  <si>
    <t>with autocatalysis</t>
  </si>
  <si>
    <t>k (moles per s per cm^3)</t>
  </si>
  <si>
    <t>volume/mole monomer: (cm^3/mole)</t>
  </si>
  <si>
    <t>moles bonds per volume:</t>
  </si>
  <si>
    <t>t (days)</t>
  </si>
  <si>
    <t>k (bonds s^-1)</t>
  </si>
  <si>
    <t>Data from Pitt and Gu J Contr Rel 4, 283 (1987)</t>
  </si>
  <si>
    <t>time (hr)</t>
  </si>
  <si>
    <t>time (s)</t>
  </si>
  <si>
    <t>MW</t>
  </si>
  <si>
    <t>PLGA</t>
  </si>
  <si>
    <t>water pH 7.4</t>
  </si>
  <si>
    <t>PCL</t>
  </si>
  <si>
    <t>water, pH 7.4</t>
  </si>
  <si>
    <t>autocatalysis fit</t>
  </si>
  <si>
    <t>non-autocatalysis fit</t>
  </si>
  <si>
    <t>k:</t>
  </si>
  <si>
    <t>MW/Mo</t>
  </si>
  <si>
    <t>1/MW</t>
  </si>
  <si>
    <t>ERROR</t>
  </si>
  <si>
    <t>SUMSQ:</t>
  </si>
  <si>
    <t>FIT MW/Mo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</si>
</sst>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.25"/>
      <name val="Verdana"/>
      <family val="0"/>
    </font>
    <font>
      <b/>
      <sz val="11.25"/>
      <name val="Verdana"/>
      <family val="0"/>
    </font>
    <font>
      <sz val="11.5"/>
      <name val="Verdana"/>
      <family val="0"/>
    </font>
    <font>
      <b/>
      <sz val="11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no autocatalysis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Sheet1!$B$9:$B$44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Sheet1!$E$9:$E$44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with autocatalysis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Sheet1!$B$9:$B$44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Sheet1!$F$9:$F$44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6402604"/>
        <c:axId val="59187981"/>
      </c:scatterChart>
      <c:valAx>
        <c:axId val="36402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87981"/>
        <c:crosses val="autoZero"/>
        <c:crossBetween val="midCat"/>
        <c:dispUnits/>
      </c:valAx>
      <c:valAx>
        <c:axId val="59187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M/Mo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0260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PLGA degradation in water pH 7.4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Sheet2!$A$6:$A$10</c:f>
              <c:numCache/>
            </c:numRef>
          </c:xVal>
          <c:yVal>
            <c:numRef>
              <c:f>Sheet2!$D$6:$D$10</c:f>
              <c:numCache/>
            </c:numRef>
          </c:yVal>
          <c:smooth val="0"/>
        </c:ser>
        <c:ser>
          <c:idx val="1"/>
          <c:order val="1"/>
          <c:tx>
            <c:v>PLGA autocatalysis fit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Sheet2!$A$6:$A$10</c:f>
              <c:numCache/>
            </c:numRef>
          </c:xVal>
          <c:yVal>
            <c:numRef>
              <c:f>Sheet2!$E$6:$E$10</c:f>
              <c:numCache/>
            </c:numRef>
          </c:yVal>
          <c:smooth val="1"/>
        </c:ser>
        <c:ser>
          <c:idx val="2"/>
          <c:order val="2"/>
          <c:tx>
            <c:v>PLGA non-catalyzed fit</c:v>
          </c:tx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Sheet2!$A$6:$A$10</c:f>
              <c:numCache/>
            </c:numRef>
          </c:xVal>
          <c:yVal>
            <c:numRef>
              <c:f>Sheet2!$H$6:$H$10</c:f>
              <c:numCache/>
            </c:numRef>
          </c:yVal>
          <c:smooth val="1"/>
        </c:ser>
        <c:axId val="62929782"/>
        <c:axId val="29497127"/>
      </c:scatterChart>
      <c:valAx>
        <c:axId val="62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97127"/>
        <c:crosses val="autoZero"/>
        <c:crossBetween val="midCat"/>
        <c:dispUnits/>
      </c:valAx>
      <c:valAx>
        <c:axId val="2949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M/Mo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2978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PCL degradation in water pH 7.4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Sheet2!$A$6:$A$10</c:f>
              <c:numCache/>
            </c:numRef>
          </c:xVal>
          <c:yVal>
            <c:numRef>
              <c:f>Sheet2!$L$6:$L$10</c:f>
              <c:numCache/>
            </c:numRef>
          </c:yVal>
          <c:smooth val="0"/>
        </c:ser>
        <c:ser>
          <c:idx val="1"/>
          <c:order val="1"/>
          <c:tx>
            <c:v>PCL autocatalysis fit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Sheet2!$A$6:$A$10</c:f>
              <c:numCache/>
            </c:numRef>
          </c:xVal>
          <c:yVal>
            <c:numRef>
              <c:f>Sheet2!$M$6:$M$10</c:f>
              <c:numCache/>
            </c:numRef>
          </c:yVal>
          <c:smooth val="1"/>
        </c:ser>
        <c:ser>
          <c:idx val="2"/>
          <c:order val="2"/>
          <c:tx>
            <c:v>PCL non-catalyzed fit</c:v>
          </c:tx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Sheet2!$A$6:$A$10</c:f>
              <c:numCache/>
            </c:numRef>
          </c:xVal>
          <c:yVal>
            <c:numRef>
              <c:f>Sheet2!$P$6:$P$10</c:f>
              <c:numCache/>
            </c:numRef>
          </c:yVal>
          <c:smooth val="1"/>
        </c:ser>
        <c:axId val="64147552"/>
        <c:axId val="40457057"/>
      </c:scatterChart>
      <c:valAx>
        <c:axId val="6414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7057"/>
        <c:crossesAt val="0.1"/>
        <c:crossBetween val="midCat"/>
        <c:dispUnits/>
      </c:valAx>
      <c:valAx>
        <c:axId val="40457057"/>
        <c:scaling>
          <c:logBase val="10"/>
          <c:orientation val="minMax"/>
          <c:max val="1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M/Mo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6414755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PLGA degradation in water pH 7.4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Sheet2!$A$6:$A$10</c:f>
              <c:numCache/>
            </c:numRef>
          </c:xVal>
          <c:yVal>
            <c:numRef>
              <c:f>Sheet2!$D$6:$D$10</c:f>
              <c:numCache/>
            </c:numRef>
          </c:yVal>
          <c:smooth val="0"/>
        </c:ser>
        <c:ser>
          <c:idx val="1"/>
          <c:order val="1"/>
          <c:tx>
            <c:v>PLGA autocatalysis fit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Sheet2!$A$6:$A$10</c:f>
              <c:numCache/>
            </c:numRef>
          </c:xVal>
          <c:yVal>
            <c:numRef>
              <c:f>Sheet2!$E$6:$E$10</c:f>
              <c:numCache/>
            </c:numRef>
          </c:yVal>
          <c:smooth val="1"/>
        </c:ser>
        <c:ser>
          <c:idx val="2"/>
          <c:order val="2"/>
          <c:tx>
            <c:v>PLGA non-catalyzed fit</c:v>
          </c:tx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Sheet2!$A$6:$A$10</c:f>
              <c:numCache/>
            </c:numRef>
          </c:xVal>
          <c:yVal>
            <c:numRef>
              <c:f>Sheet2!$H$6:$H$10</c:f>
              <c:numCache/>
            </c:numRef>
          </c:yVal>
          <c:smooth val="1"/>
        </c:ser>
        <c:axId val="28569194"/>
        <c:axId val="55796155"/>
      </c:scatterChart>
      <c:val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96155"/>
        <c:crossesAt val="0.01"/>
        <c:crossBetween val="midCat"/>
        <c:dispUnits/>
      </c:valAx>
      <c:valAx>
        <c:axId val="55796155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M/Mo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2856919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17</xdr:row>
      <xdr:rowOff>114300</xdr:rowOff>
    </xdr:from>
    <xdr:to>
      <xdr:col>9</xdr:col>
      <xdr:colOff>438150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2867025" y="2867025"/>
        <a:ext cx="60198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17</xdr:row>
      <xdr:rowOff>28575</xdr:rowOff>
    </xdr:from>
    <xdr:to>
      <xdr:col>7</xdr:col>
      <xdr:colOff>371475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571500" y="2781300"/>
        <a:ext cx="67532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800100</xdr:colOff>
      <xdr:row>13</xdr:row>
      <xdr:rowOff>85725</xdr:rowOff>
    </xdr:from>
    <xdr:to>
      <xdr:col>17</xdr:col>
      <xdr:colOff>123825</xdr:colOff>
      <xdr:row>39</xdr:row>
      <xdr:rowOff>114300</xdr:rowOff>
    </xdr:to>
    <xdr:graphicFrame>
      <xdr:nvGraphicFramePr>
        <xdr:cNvPr id="2" name="Chart 4"/>
        <xdr:cNvGraphicFramePr/>
      </xdr:nvGraphicFramePr>
      <xdr:xfrm>
        <a:off x="8591550" y="2190750"/>
        <a:ext cx="68675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14</xdr:row>
      <xdr:rowOff>0</xdr:rowOff>
    </xdr:from>
    <xdr:to>
      <xdr:col>8</xdr:col>
      <xdr:colOff>647700</xdr:colOff>
      <xdr:row>40</xdr:row>
      <xdr:rowOff>28575</xdr:rowOff>
    </xdr:to>
    <xdr:graphicFrame>
      <xdr:nvGraphicFramePr>
        <xdr:cNvPr id="3" name="Chart 5"/>
        <xdr:cNvGraphicFramePr/>
      </xdr:nvGraphicFramePr>
      <xdr:xfrm>
        <a:off x="1676400" y="2266950"/>
        <a:ext cx="676275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D11" sqref="D11"/>
    </sheetView>
  </sheetViews>
  <sheetFormatPr defaultColWidth="11.00390625" defaultRowHeight="12.75"/>
  <cols>
    <col min="4" max="4" width="22.875" style="0" customWidth="1"/>
  </cols>
  <sheetData>
    <row r="1" ht="12.75">
      <c r="E1" t="s">
        <v>1</v>
      </c>
    </row>
    <row r="2" spans="4:7" ht="12.75">
      <c r="D2" t="s">
        <v>12</v>
      </c>
      <c r="E2" s="1">
        <v>1E-05</v>
      </c>
      <c r="G2" t="s">
        <v>9</v>
      </c>
    </row>
    <row r="3" spans="4:7" ht="12.75">
      <c r="D3" t="s">
        <v>8</v>
      </c>
      <c r="E3" s="1">
        <v>1E-05</v>
      </c>
      <c r="G3">
        <f>(100)</f>
        <v>100</v>
      </c>
    </row>
    <row r="4" spans="4:7" ht="12.75">
      <c r="D4" s="1">
        <f>E2/6.022E+23</f>
        <v>1.6605778811026238E-29</v>
      </c>
      <c r="E4" s="1"/>
      <c r="G4" t="s">
        <v>10</v>
      </c>
    </row>
    <row r="5" spans="4:7" ht="12.75">
      <c r="D5" t="s">
        <v>4</v>
      </c>
      <c r="E5" s="1">
        <v>100000</v>
      </c>
      <c r="G5" s="1">
        <f>(1/E5)*(1)*(E5/100)</f>
        <v>0.01</v>
      </c>
    </row>
    <row r="7" spans="4:6" ht="12.75">
      <c r="D7" t="s">
        <v>0</v>
      </c>
      <c r="F7" t="s">
        <v>7</v>
      </c>
    </row>
    <row r="8" spans="1:6" ht="12.75">
      <c r="A8" t="s">
        <v>11</v>
      </c>
      <c r="B8" t="s">
        <v>5</v>
      </c>
      <c r="C8" t="s">
        <v>6</v>
      </c>
      <c r="D8" t="s">
        <v>3</v>
      </c>
      <c r="E8" t="s">
        <v>2</v>
      </c>
      <c r="F8" t="s">
        <v>2</v>
      </c>
    </row>
    <row r="9" spans="1:6" ht="12.75">
      <c r="A9">
        <f>B9/24</f>
        <v>0</v>
      </c>
      <c r="B9">
        <v>0</v>
      </c>
      <c r="C9">
        <f>B9*60*60</f>
        <v>0</v>
      </c>
      <c r="D9" s="1">
        <f>(1/$E$5)+($E$3*C9)</f>
        <v>1E-05</v>
      </c>
      <c r="E9" s="1">
        <f>(1/D9)/$E$5</f>
        <v>0.9999999999999999</v>
      </c>
      <c r="F9">
        <f>EXP(-$E$2*C9)</f>
        <v>1</v>
      </c>
    </row>
    <row r="10" spans="1:6" ht="12.75">
      <c r="A10">
        <f aca="true" t="shared" si="0" ref="A10:A44">B10/24</f>
        <v>4.166666666666667E-06</v>
      </c>
      <c r="B10">
        <v>0.0001</v>
      </c>
      <c r="C10">
        <f aca="true" t="shared" si="1" ref="C10:C44">B10*60*60</f>
        <v>0.36</v>
      </c>
      <c r="D10" s="1">
        <f aca="true" t="shared" si="2" ref="D10:D44">(1/$E$5)+($E$3*C10)</f>
        <v>1.3600000000000002E-05</v>
      </c>
      <c r="E10" s="1">
        <f aca="true" t="shared" si="3" ref="E10:E44">(1/D10)/$E$5</f>
        <v>0.7352941176470588</v>
      </c>
      <c r="F10">
        <f aca="true" t="shared" si="4" ref="F10:F44">EXP(-$E$2*C10)</f>
        <v>0.99999640000648</v>
      </c>
    </row>
    <row r="11" spans="1:6" ht="12.75">
      <c r="A11">
        <f t="shared" si="0"/>
        <v>8.333333333333334E-06</v>
      </c>
      <c r="B11">
        <v>0.0002</v>
      </c>
      <c r="C11">
        <f t="shared" si="1"/>
        <v>0.72</v>
      </c>
      <c r="D11" s="1">
        <f t="shared" si="2"/>
        <v>1.72E-05</v>
      </c>
      <c r="E11" s="1">
        <f t="shared" si="3"/>
        <v>0.5813953488372092</v>
      </c>
      <c r="F11">
        <f t="shared" si="4"/>
        <v>0.99999280002592</v>
      </c>
    </row>
    <row r="12" spans="1:6" ht="12.75">
      <c r="A12">
        <f t="shared" si="0"/>
        <v>1.25E-05</v>
      </c>
      <c r="B12">
        <v>0.00030000000000000003</v>
      </c>
      <c r="C12">
        <f t="shared" si="1"/>
        <v>1.08</v>
      </c>
      <c r="D12" s="1">
        <f t="shared" si="2"/>
        <v>2.0800000000000004E-05</v>
      </c>
      <c r="E12" s="1">
        <f t="shared" si="3"/>
        <v>0.4807692307692307</v>
      </c>
      <c r="F12">
        <f t="shared" si="4"/>
        <v>0.9999892000583198</v>
      </c>
    </row>
    <row r="13" spans="1:6" ht="12.75">
      <c r="A13">
        <f t="shared" si="0"/>
        <v>1.6666666666666667E-05</v>
      </c>
      <c r="B13">
        <v>0.0004</v>
      </c>
      <c r="C13">
        <f t="shared" si="1"/>
        <v>1.44</v>
      </c>
      <c r="D13" s="1">
        <f t="shared" si="2"/>
        <v>2.4400000000000004E-05</v>
      </c>
      <c r="E13" s="1">
        <f t="shared" si="3"/>
        <v>0.40983606557377045</v>
      </c>
      <c r="F13">
        <f t="shared" si="4"/>
        <v>0.9999856001036795</v>
      </c>
    </row>
    <row r="14" spans="1:6" ht="12.75">
      <c r="A14">
        <f t="shared" si="0"/>
        <v>2.0833333333333333E-05</v>
      </c>
      <c r="B14">
        <v>0.0005</v>
      </c>
      <c r="C14">
        <f t="shared" si="1"/>
        <v>1.7999999999999998</v>
      </c>
      <c r="D14" s="1">
        <f t="shared" si="2"/>
        <v>2.8000000000000003E-05</v>
      </c>
      <c r="E14" s="1">
        <f t="shared" si="3"/>
        <v>0.3571428571428571</v>
      </c>
      <c r="F14">
        <f t="shared" si="4"/>
        <v>0.999982000161999</v>
      </c>
    </row>
    <row r="15" spans="1:6" ht="12.75">
      <c r="A15">
        <f t="shared" si="0"/>
        <v>2.5E-05</v>
      </c>
      <c r="B15">
        <v>0.0006000000000000001</v>
      </c>
      <c r="C15">
        <f t="shared" si="1"/>
        <v>2.16</v>
      </c>
      <c r="D15" s="1">
        <f t="shared" si="2"/>
        <v>3.16E-05</v>
      </c>
      <c r="E15" s="1">
        <f t="shared" si="3"/>
        <v>0.3164556962025316</v>
      </c>
      <c r="F15">
        <f t="shared" si="4"/>
        <v>0.9999784002332783</v>
      </c>
    </row>
    <row r="16" spans="1:6" ht="12.75">
      <c r="A16">
        <f t="shared" si="0"/>
        <v>2.9166666666666666E-05</v>
      </c>
      <c r="B16">
        <v>0.0007</v>
      </c>
      <c r="C16">
        <f t="shared" si="1"/>
        <v>2.52</v>
      </c>
      <c r="D16" s="1">
        <f t="shared" si="2"/>
        <v>3.52E-05</v>
      </c>
      <c r="E16" s="1">
        <f t="shared" si="3"/>
        <v>0.28409090909090906</v>
      </c>
      <c r="F16">
        <f t="shared" si="4"/>
        <v>0.9999748003175173</v>
      </c>
    </row>
    <row r="17" spans="1:6" ht="12.75">
      <c r="A17">
        <f t="shared" si="0"/>
        <v>3.3333333333333335E-05</v>
      </c>
      <c r="B17">
        <v>0.0008</v>
      </c>
      <c r="C17">
        <f t="shared" si="1"/>
        <v>2.88</v>
      </c>
      <c r="D17" s="1">
        <f t="shared" si="2"/>
        <v>3.88E-05</v>
      </c>
      <c r="E17" s="1">
        <f t="shared" si="3"/>
        <v>0.2577319587628866</v>
      </c>
      <c r="F17">
        <f t="shared" si="4"/>
        <v>0.999971200414716</v>
      </c>
    </row>
    <row r="18" spans="1:6" ht="12.75">
      <c r="A18">
        <f t="shared" si="0"/>
        <v>3.7500000000000003E-05</v>
      </c>
      <c r="B18">
        <v>0.0009000000000000001</v>
      </c>
      <c r="C18">
        <f t="shared" si="1"/>
        <v>3.24</v>
      </c>
      <c r="D18" s="1">
        <f t="shared" si="2"/>
        <v>4.24E-05</v>
      </c>
      <c r="E18" s="1">
        <f t="shared" si="3"/>
        <v>0.23584905660377356</v>
      </c>
      <c r="F18">
        <f t="shared" si="4"/>
        <v>0.9999676005248743</v>
      </c>
    </row>
    <row r="19" spans="1:6" ht="12.75">
      <c r="A19">
        <f t="shared" si="0"/>
        <v>4.1666666666666665E-05</v>
      </c>
      <c r="B19">
        <v>0.001</v>
      </c>
      <c r="C19">
        <f t="shared" si="1"/>
        <v>3.5999999999999996</v>
      </c>
      <c r="D19" s="1">
        <f t="shared" si="2"/>
        <v>4.6E-05</v>
      </c>
      <c r="E19" s="1">
        <f t="shared" si="3"/>
        <v>0.21739130434782608</v>
      </c>
      <c r="F19">
        <f t="shared" si="4"/>
        <v>0.9999640006479922</v>
      </c>
    </row>
    <row r="20" spans="1:6" ht="12.75">
      <c r="A20">
        <f t="shared" si="0"/>
        <v>4.5833333333333334E-05</v>
      </c>
      <c r="B20">
        <v>0.0011</v>
      </c>
      <c r="C20">
        <f t="shared" si="1"/>
        <v>3.96</v>
      </c>
      <c r="D20" s="1">
        <f t="shared" si="2"/>
        <v>4.96E-05</v>
      </c>
      <c r="E20" s="1">
        <f t="shared" si="3"/>
        <v>0.20161290322580644</v>
      </c>
      <c r="F20">
        <f t="shared" si="4"/>
        <v>0.9999604007840697</v>
      </c>
    </row>
    <row r="21" spans="1:6" ht="12.75">
      <c r="A21">
        <f t="shared" si="0"/>
        <v>5E-05</v>
      </c>
      <c r="B21">
        <v>0.0012000000000000001</v>
      </c>
      <c r="C21">
        <f t="shared" si="1"/>
        <v>4.32</v>
      </c>
      <c r="D21" s="1">
        <f t="shared" si="2"/>
        <v>5.3200000000000006E-05</v>
      </c>
      <c r="E21" s="1">
        <f t="shared" si="3"/>
        <v>0.18796992481203004</v>
      </c>
      <c r="F21">
        <f t="shared" si="4"/>
        <v>0.9999568009331066</v>
      </c>
    </row>
    <row r="22" spans="1:6" ht="12.75">
      <c r="A22">
        <f t="shared" si="0"/>
        <v>5.416666666666667E-05</v>
      </c>
      <c r="B22">
        <v>0.0013000000000000002</v>
      </c>
      <c r="C22">
        <f t="shared" si="1"/>
        <v>4.680000000000001</v>
      </c>
      <c r="D22" s="1">
        <f t="shared" si="2"/>
        <v>5.680000000000001E-05</v>
      </c>
      <c r="E22" s="1">
        <f t="shared" si="3"/>
        <v>0.17605633802816897</v>
      </c>
      <c r="F22">
        <f t="shared" si="4"/>
        <v>0.9999532010951029</v>
      </c>
    </row>
    <row r="23" spans="1:6" ht="12.75">
      <c r="A23">
        <f t="shared" si="0"/>
        <v>5.833333333333333E-05</v>
      </c>
      <c r="B23">
        <v>0.0014</v>
      </c>
      <c r="C23">
        <f t="shared" si="1"/>
        <v>5.04</v>
      </c>
      <c r="D23" s="1">
        <f t="shared" si="2"/>
        <v>6.0400000000000004E-05</v>
      </c>
      <c r="E23" s="1">
        <f t="shared" si="3"/>
        <v>0.16556291390728475</v>
      </c>
      <c r="F23">
        <f t="shared" si="4"/>
        <v>0.9999496012700586</v>
      </c>
    </row>
    <row r="24" spans="1:6" ht="12.75">
      <c r="A24">
        <f t="shared" si="0"/>
        <v>6.25E-05</v>
      </c>
      <c r="B24">
        <v>0.0015</v>
      </c>
      <c r="C24">
        <f t="shared" si="1"/>
        <v>5.3999999999999995</v>
      </c>
      <c r="D24" s="1">
        <f t="shared" si="2"/>
        <v>6.4E-05</v>
      </c>
      <c r="E24" s="1">
        <f t="shared" si="3"/>
        <v>0.15625</v>
      </c>
      <c r="F24">
        <f t="shared" si="4"/>
        <v>0.9999460014579737</v>
      </c>
    </row>
    <row r="25" spans="1:6" ht="12.75">
      <c r="A25">
        <f t="shared" si="0"/>
        <v>6.666666666666667E-05</v>
      </c>
      <c r="B25">
        <v>0.0016</v>
      </c>
      <c r="C25">
        <f t="shared" si="1"/>
        <v>5.76</v>
      </c>
      <c r="D25" s="1">
        <f t="shared" si="2"/>
        <v>6.76E-05</v>
      </c>
      <c r="E25" s="1">
        <f t="shared" si="3"/>
        <v>0.14792899408284024</v>
      </c>
      <c r="F25">
        <f t="shared" si="4"/>
        <v>0.9999424016588482</v>
      </c>
    </row>
    <row r="26" spans="1:6" ht="12.75">
      <c r="A26">
        <f t="shared" si="0"/>
        <v>7.083333333333334E-05</v>
      </c>
      <c r="B26">
        <v>0.0017000000000000001</v>
      </c>
      <c r="C26">
        <f t="shared" si="1"/>
        <v>6.12</v>
      </c>
      <c r="D26" s="1">
        <f t="shared" si="2"/>
        <v>7.120000000000001E-05</v>
      </c>
      <c r="E26" s="1">
        <f t="shared" si="3"/>
        <v>0.14044943820224717</v>
      </c>
      <c r="F26">
        <f t="shared" si="4"/>
        <v>0.9999388018726818</v>
      </c>
    </row>
    <row r="27" spans="1:6" ht="12.75">
      <c r="A27">
        <f t="shared" si="0"/>
        <v>7.500000000000001E-05</v>
      </c>
      <c r="B27">
        <v>0.0018000000000000002</v>
      </c>
      <c r="C27">
        <f t="shared" si="1"/>
        <v>6.48</v>
      </c>
      <c r="D27" s="1">
        <f t="shared" si="2"/>
        <v>7.48E-05</v>
      </c>
      <c r="E27" s="1">
        <f t="shared" si="3"/>
        <v>0.1336898395721925</v>
      </c>
      <c r="F27">
        <f t="shared" si="4"/>
        <v>0.9999352020994746</v>
      </c>
    </row>
    <row r="28" spans="1:6" ht="12.75">
      <c r="A28">
        <f t="shared" si="0"/>
        <v>7.916666666666666E-05</v>
      </c>
      <c r="B28">
        <v>0.0019</v>
      </c>
      <c r="C28">
        <f t="shared" si="1"/>
        <v>6.84</v>
      </c>
      <c r="D28" s="1">
        <f t="shared" si="2"/>
        <v>7.840000000000001E-05</v>
      </c>
      <c r="E28" s="1">
        <f t="shared" si="3"/>
        <v>0.12755102040816327</v>
      </c>
      <c r="F28">
        <f t="shared" si="4"/>
        <v>0.9999316023392266</v>
      </c>
    </row>
    <row r="29" spans="1:6" ht="12.75">
      <c r="A29">
        <f t="shared" si="0"/>
        <v>8.333333333333333E-05</v>
      </c>
      <c r="B29">
        <v>0.002</v>
      </c>
      <c r="C29">
        <f t="shared" si="1"/>
        <v>7.199999999999999</v>
      </c>
      <c r="D29" s="1">
        <f t="shared" si="2"/>
        <v>8.2E-05</v>
      </c>
      <c r="E29" s="1">
        <f t="shared" si="3"/>
        <v>0.1219512195121951</v>
      </c>
      <c r="F29">
        <f t="shared" si="4"/>
        <v>0.9999280025919378</v>
      </c>
    </row>
    <row r="30" spans="1:6" ht="12.75">
      <c r="A30">
        <f t="shared" si="0"/>
        <v>8.750000000000001E-05</v>
      </c>
      <c r="B30">
        <v>0.0021000000000000003</v>
      </c>
      <c r="C30">
        <f t="shared" si="1"/>
        <v>7.560000000000001</v>
      </c>
      <c r="D30" s="1">
        <f t="shared" si="2"/>
        <v>8.560000000000002E-05</v>
      </c>
      <c r="E30" s="1">
        <f t="shared" si="3"/>
        <v>0.11682242990654201</v>
      </c>
      <c r="F30">
        <f t="shared" si="4"/>
        <v>0.999924402857608</v>
      </c>
    </row>
    <row r="31" spans="1:6" ht="12.75">
      <c r="A31">
        <f t="shared" si="0"/>
        <v>9.166666666666667E-05</v>
      </c>
      <c r="B31">
        <v>0.0022</v>
      </c>
      <c r="C31">
        <f t="shared" si="1"/>
        <v>7.92</v>
      </c>
      <c r="D31" s="1">
        <f t="shared" si="2"/>
        <v>8.92E-05</v>
      </c>
      <c r="E31" s="1">
        <f t="shared" si="3"/>
        <v>0.11210762331838565</v>
      </c>
      <c r="F31">
        <f t="shared" si="4"/>
        <v>0.9999208031362372</v>
      </c>
    </row>
    <row r="32" spans="1:6" ht="12.75">
      <c r="A32">
        <f t="shared" si="0"/>
        <v>9.583333333333334E-05</v>
      </c>
      <c r="B32">
        <v>0.0023</v>
      </c>
      <c r="C32">
        <f t="shared" si="1"/>
        <v>8.280000000000001</v>
      </c>
      <c r="D32" s="1">
        <f t="shared" si="2"/>
        <v>9.280000000000002E-05</v>
      </c>
      <c r="E32" s="1">
        <f t="shared" si="3"/>
        <v>0.10775862068965514</v>
      </c>
      <c r="F32">
        <f t="shared" si="4"/>
        <v>0.9999172034278254</v>
      </c>
    </row>
    <row r="33" spans="1:6" ht="12.75">
      <c r="A33">
        <f t="shared" si="0"/>
        <v>0.0001</v>
      </c>
      <c r="B33">
        <v>0.0024000000000000002</v>
      </c>
      <c r="C33">
        <f t="shared" si="1"/>
        <v>8.64</v>
      </c>
      <c r="D33" s="1">
        <f t="shared" si="2"/>
        <v>9.640000000000001E-05</v>
      </c>
      <c r="E33" s="1">
        <f t="shared" si="3"/>
        <v>0.10373443983402489</v>
      </c>
      <c r="F33">
        <f t="shared" si="4"/>
        <v>0.9999136037323725</v>
      </c>
    </row>
    <row r="34" spans="1:6" ht="12.75">
      <c r="A34">
        <f t="shared" si="0"/>
        <v>0.00010416666666666667</v>
      </c>
      <c r="B34">
        <v>0.0025</v>
      </c>
      <c r="C34">
        <f t="shared" si="1"/>
        <v>9</v>
      </c>
      <c r="D34" s="1">
        <f t="shared" si="2"/>
        <v>0.0001</v>
      </c>
      <c r="E34" s="1">
        <f t="shared" si="3"/>
        <v>0.1</v>
      </c>
      <c r="F34">
        <f t="shared" si="4"/>
        <v>0.9999100040498785</v>
      </c>
    </row>
    <row r="35" spans="1:6" ht="12.75">
      <c r="A35">
        <f t="shared" si="0"/>
        <v>0.00010833333333333334</v>
      </c>
      <c r="B35">
        <v>0.0026000000000000003</v>
      </c>
      <c r="C35">
        <f t="shared" si="1"/>
        <v>9.360000000000001</v>
      </c>
      <c r="D35" s="1">
        <f t="shared" si="2"/>
        <v>0.00010360000000000002</v>
      </c>
      <c r="E35" s="1">
        <f t="shared" si="3"/>
        <v>0.0965250965250965</v>
      </c>
      <c r="F35">
        <f t="shared" si="4"/>
        <v>0.9999064043803433</v>
      </c>
    </row>
    <row r="36" spans="1:6" ht="12.75">
      <c r="A36">
        <f t="shared" si="0"/>
        <v>0.00011250000000000001</v>
      </c>
      <c r="B36">
        <v>0.0027</v>
      </c>
      <c r="C36">
        <f t="shared" si="1"/>
        <v>9.72</v>
      </c>
      <c r="D36" s="1">
        <f t="shared" si="2"/>
        <v>0.00010720000000000002</v>
      </c>
      <c r="E36" s="1">
        <f t="shared" si="3"/>
        <v>0.09328358208955222</v>
      </c>
      <c r="F36">
        <f t="shared" si="4"/>
        <v>0.9999028047237669</v>
      </c>
    </row>
    <row r="37" spans="1:6" ht="12.75">
      <c r="A37">
        <f t="shared" si="0"/>
        <v>0.00011666666666666667</v>
      </c>
      <c r="B37">
        <v>0.0028</v>
      </c>
      <c r="C37">
        <f t="shared" si="1"/>
        <v>10.08</v>
      </c>
      <c r="D37" s="1">
        <f t="shared" si="2"/>
        <v>0.00011080000000000001</v>
      </c>
      <c r="E37" s="1">
        <f t="shared" si="3"/>
        <v>0.09025270758122743</v>
      </c>
      <c r="F37">
        <f t="shared" si="4"/>
        <v>0.9998992050801493</v>
      </c>
    </row>
    <row r="38" spans="1:6" ht="12.75">
      <c r="A38">
        <f t="shared" si="0"/>
        <v>0.00012083333333333335</v>
      </c>
      <c r="B38">
        <v>0.0029000000000000002</v>
      </c>
      <c r="C38">
        <f t="shared" si="1"/>
        <v>10.440000000000001</v>
      </c>
      <c r="D38" s="1">
        <f t="shared" si="2"/>
        <v>0.00011440000000000002</v>
      </c>
      <c r="E38" s="1">
        <f t="shared" si="3"/>
        <v>0.0874125874125874</v>
      </c>
      <c r="F38">
        <f t="shared" si="4"/>
        <v>0.9998956054494904</v>
      </c>
    </row>
    <row r="39" spans="1:6" ht="12.75">
      <c r="A39">
        <f t="shared" si="0"/>
        <v>0.000125</v>
      </c>
      <c r="B39">
        <v>0.003</v>
      </c>
      <c r="C39">
        <f t="shared" si="1"/>
        <v>10.799999999999999</v>
      </c>
      <c r="D39" s="1">
        <f t="shared" si="2"/>
        <v>0.000118</v>
      </c>
      <c r="E39" s="1">
        <f t="shared" si="3"/>
        <v>0.0847457627118644</v>
      </c>
      <c r="F39">
        <f t="shared" si="4"/>
        <v>0.99989200583179</v>
      </c>
    </row>
    <row r="40" spans="1:6" ht="12.75">
      <c r="A40">
        <f t="shared" si="0"/>
        <v>0.00012916666666666667</v>
      </c>
      <c r="B40">
        <v>0.0031000000000000003</v>
      </c>
      <c r="C40">
        <f t="shared" si="1"/>
        <v>11.160000000000002</v>
      </c>
      <c r="D40" s="1">
        <f t="shared" si="2"/>
        <v>0.00012160000000000003</v>
      </c>
      <c r="E40" s="1">
        <f t="shared" si="3"/>
        <v>0.08223684210526314</v>
      </c>
      <c r="F40">
        <f t="shared" si="4"/>
        <v>0.9998884062270483</v>
      </c>
    </row>
    <row r="41" spans="1:6" ht="12.75">
      <c r="A41">
        <f t="shared" si="0"/>
        <v>0.00013333333333333334</v>
      </c>
      <c r="B41">
        <v>0.0032</v>
      </c>
      <c r="C41">
        <f t="shared" si="1"/>
        <v>11.52</v>
      </c>
      <c r="D41" s="1">
        <f t="shared" si="2"/>
        <v>0.0001252</v>
      </c>
      <c r="E41" s="1">
        <f t="shared" si="3"/>
        <v>0.07987220447284345</v>
      </c>
      <c r="F41">
        <f t="shared" si="4"/>
        <v>0.9998848066352652</v>
      </c>
    </row>
    <row r="42" spans="1:6" ht="12.75">
      <c r="A42">
        <f t="shared" si="0"/>
        <v>0.0001375</v>
      </c>
      <c r="B42">
        <v>0.0033</v>
      </c>
      <c r="C42">
        <f t="shared" si="1"/>
        <v>11.88</v>
      </c>
      <c r="D42" s="1">
        <f t="shared" si="2"/>
        <v>0.00012880000000000001</v>
      </c>
      <c r="E42" s="1">
        <f t="shared" si="3"/>
        <v>0.07763975155279502</v>
      </c>
      <c r="F42">
        <f t="shared" si="4"/>
        <v>0.9998812070564406</v>
      </c>
    </row>
    <row r="43" spans="1:6" ht="12.75">
      <c r="A43">
        <f t="shared" si="0"/>
        <v>0.00014166666666666668</v>
      </c>
      <c r="B43">
        <v>0.0034000000000000002</v>
      </c>
      <c r="C43">
        <f t="shared" si="1"/>
        <v>12.24</v>
      </c>
      <c r="D43" s="1">
        <f t="shared" si="2"/>
        <v>0.00013240000000000002</v>
      </c>
      <c r="E43" s="1">
        <f t="shared" si="3"/>
        <v>0.0755287009063444</v>
      </c>
      <c r="F43">
        <f t="shared" si="4"/>
        <v>0.9998776074905744</v>
      </c>
    </row>
    <row r="44" spans="1:6" ht="12.75">
      <c r="A44">
        <f t="shared" si="0"/>
        <v>0.00014583333333333335</v>
      </c>
      <c r="B44">
        <v>0.0035</v>
      </c>
      <c r="C44">
        <f t="shared" si="1"/>
        <v>12.6</v>
      </c>
      <c r="D44" s="1">
        <f t="shared" si="2"/>
        <v>0.000136</v>
      </c>
      <c r="E44" s="1">
        <f t="shared" si="3"/>
        <v>0.07352941176470588</v>
      </c>
      <c r="F44">
        <f t="shared" si="4"/>
        <v>0.9998740079376666</v>
      </c>
    </row>
    <row r="45" ht="12.75">
      <c r="B45">
        <v>0.0036000000000000003</v>
      </c>
    </row>
    <row r="46" ht="12.75">
      <c r="B46">
        <v>0.0037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J3">
      <selection activeCell="R11" sqref="R11"/>
    </sheetView>
  </sheetViews>
  <sheetFormatPr defaultColWidth="11.00390625" defaultRowHeight="12.75"/>
  <cols>
    <col min="4" max="5" width="14.125" style="0" customWidth="1"/>
    <col min="6" max="6" width="19.00390625" style="0" customWidth="1"/>
  </cols>
  <sheetData>
    <row r="1" spans="1:6" ht="12.75">
      <c r="A1" t="s">
        <v>13</v>
      </c>
      <c r="F1" s="1"/>
    </row>
    <row r="2" spans="4:15" ht="12.75">
      <c r="D2" t="s">
        <v>17</v>
      </c>
      <c r="E2" t="s">
        <v>21</v>
      </c>
      <c r="G2" t="s">
        <v>22</v>
      </c>
      <c r="K2" t="s">
        <v>19</v>
      </c>
      <c r="M2" t="s">
        <v>21</v>
      </c>
      <c r="O2" t="s">
        <v>22</v>
      </c>
    </row>
    <row r="3" spans="4:15" ht="12.75">
      <c r="D3" t="s">
        <v>18</v>
      </c>
      <c r="E3" t="s">
        <v>23</v>
      </c>
      <c r="H3" t="s">
        <v>23</v>
      </c>
      <c r="K3" t="s">
        <v>20</v>
      </c>
      <c r="M3" t="s">
        <v>23</v>
      </c>
      <c r="O3" t="s">
        <v>23</v>
      </c>
    </row>
    <row r="4" spans="5:17" ht="12.75">
      <c r="E4" s="1">
        <v>0.0018965221566946751</v>
      </c>
      <c r="F4" s="1"/>
      <c r="H4" s="1">
        <v>1.8646349014776527E-07</v>
      </c>
      <c r="I4" s="1"/>
      <c r="J4" s="1"/>
      <c r="M4" s="1">
        <v>9.646871153332114E-05</v>
      </c>
      <c r="N4" s="1"/>
      <c r="O4" s="1">
        <v>1.6889831920639362E-09</v>
      </c>
      <c r="Q4" s="1"/>
    </row>
    <row r="5" spans="1:17" ht="12.75">
      <c r="A5" t="s">
        <v>14</v>
      </c>
      <c r="B5" t="s">
        <v>15</v>
      </c>
      <c r="C5" t="s">
        <v>16</v>
      </c>
      <c r="D5" t="s">
        <v>24</v>
      </c>
      <c r="E5" t="s">
        <v>28</v>
      </c>
      <c r="F5" t="s">
        <v>26</v>
      </c>
      <c r="G5" s="1" t="s">
        <v>25</v>
      </c>
      <c r="H5" t="s">
        <v>24</v>
      </c>
      <c r="I5" t="s">
        <v>26</v>
      </c>
      <c r="K5" t="s">
        <v>16</v>
      </c>
      <c r="L5" t="s">
        <v>24</v>
      </c>
      <c r="M5" t="s">
        <v>28</v>
      </c>
      <c r="N5" t="s">
        <v>26</v>
      </c>
      <c r="O5" s="1" t="s">
        <v>25</v>
      </c>
      <c r="P5" t="s">
        <v>24</v>
      </c>
      <c r="Q5" t="s">
        <v>26</v>
      </c>
    </row>
    <row r="6" spans="1:17" ht="12.75">
      <c r="A6">
        <v>0</v>
      </c>
      <c r="B6">
        <f>A6*3600</f>
        <v>0</v>
      </c>
      <c r="C6">
        <v>24600</v>
      </c>
      <c r="D6">
        <f>C6/$C$6</f>
        <v>1</v>
      </c>
      <c r="E6" s="1">
        <f>$D$6*EXP(-$E$4*A6)</f>
        <v>1</v>
      </c>
      <c r="F6" s="1">
        <f>(D6-E6)*(D6-E6)</f>
        <v>0</v>
      </c>
      <c r="G6" s="1">
        <f>(1/$C$6)+($H$4*A6)</f>
        <v>4.065040650406504E-05</v>
      </c>
      <c r="H6" s="1">
        <f>1/(G6*$C$6)</f>
        <v>1</v>
      </c>
      <c r="I6" s="1">
        <f>(D6-H6)*(D6-H6)</f>
        <v>0</v>
      </c>
      <c r="J6" s="1"/>
      <c r="K6">
        <v>61800</v>
      </c>
      <c r="L6">
        <f>K6/$K$6</f>
        <v>1</v>
      </c>
      <c r="M6" s="1">
        <f>EXP(-$M$4*$A6)</f>
        <v>1</v>
      </c>
      <c r="N6" s="1">
        <f>(L6-M6)*(L6-M6)</f>
        <v>0</v>
      </c>
      <c r="O6" s="1">
        <f>(1/$K$6)+($O$4*$A6)</f>
        <v>1.6181229773462782E-05</v>
      </c>
      <c r="P6" s="1">
        <f>1/(O6*$K$6)</f>
        <v>1.0000000000000002</v>
      </c>
      <c r="Q6" s="1">
        <f>(L6-P6)*(L6-P6)</f>
        <v>4.930380657631324E-32</v>
      </c>
    </row>
    <row r="7" spans="1:17" ht="12.75">
      <c r="A7">
        <v>500</v>
      </c>
      <c r="B7">
        <f>A7*3600</f>
        <v>1800000</v>
      </c>
      <c r="C7">
        <v>9600</v>
      </c>
      <c r="D7">
        <f>C7/$C$6</f>
        <v>0.3902439024390244</v>
      </c>
      <c r="E7" s="1">
        <f>$D$6*EXP(-$E$4*A7)</f>
        <v>0.3874141208563703</v>
      </c>
      <c r="F7" s="1">
        <f>(D7-E7)*(D7-E7)</f>
        <v>8.007663805528472E-06</v>
      </c>
      <c r="G7" s="1">
        <f>(1/$C$6)+($H$4*A7)</f>
        <v>0.00013388215157794767</v>
      </c>
      <c r="H7" s="1">
        <f>1/(G7*$C$6)</f>
        <v>0.30362827326089037</v>
      </c>
      <c r="I7" s="1">
        <f>(D7-H7)*(D7-H7)</f>
        <v>0.007502267217924024</v>
      </c>
      <c r="J7" s="1"/>
      <c r="K7">
        <v>58700</v>
      </c>
      <c r="L7">
        <f>K7/$K$6</f>
        <v>0.9498381877022654</v>
      </c>
      <c r="M7" s="1">
        <f>EXP(-$M$4*$A7)</f>
        <v>0.9529104408503645</v>
      </c>
      <c r="N7" s="1">
        <f>(L7-M7)*(L7-M7)</f>
        <v>9.438739406004913E-06</v>
      </c>
      <c r="O7" s="1">
        <f>(1/$K$6)+($O$4*$A7)</f>
        <v>1.702572136949475E-05</v>
      </c>
      <c r="P7" s="1">
        <f>1/(O7*$K$6)</f>
        <v>0.9503990710464076</v>
      </c>
      <c r="Q7" s="1">
        <f>(L7-P7)*(L7-P7)</f>
        <v>3.145901257362298E-07</v>
      </c>
    </row>
    <row r="8" spans="1:17" ht="12.75">
      <c r="A8">
        <v>1000</v>
      </c>
      <c r="B8">
        <f>A8*3600</f>
        <v>3600000</v>
      </c>
      <c r="C8">
        <v>3400</v>
      </c>
      <c r="D8">
        <f>C8/$C$6</f>
        <v>0.13821138211382114</v>
      </c>
      <c r="E8" s="1">
        <f>$D$6*EXP(-$E$4*A8)</f>
        <v>0.15008970103891428</v>
      </c>
      <c r="F8" s="1">
        <f>(D8-E8)*(D8-E8)</f>
        <v>0.00014109446048622584</v>
      </c>
      <c r="G8" s="1">
        <f>(1/$C$6)+($H$4*A8)</f>
        <v>0.00022711389665183032</v>
      </c>
      <c r="H8" s="1">
        <f>1/(G8*$C$6)</f>
        <v>0.17898687444204633</v>
      </c>
      <c r="I8" s="1">
        <f>(D8-H8)*(D8-H8)</f>
        <v>0.0016626407746091515</v>
      </c>
      <c r="J8" s="1"/>
      <c r="K8">
        <v>56100</v>
      </c>
      <c r="L8">
        <f>K8/$K$6</f>
        <v>0.9077669902912622</v>
      </c>
      <c r="M8" s="1">
        <f>EXP(-$M$4*$A8)</f>
        <v>0.908038308281636</v>
      </c>
      <c r="N8" s="1">
        <f>(L8-M8)*(L8-M8)</f>
        <v>7.36134519004946E-08</v>
      </c>
      <c r="O8" s="1">
        <f>(1/$K$6)+($O$4*$A8)</f>
        <v>1.7870212965526717E-05</v>
      </c>
      <c r="P8" s="1">
        <f>1/(O8*$K$6)</f>
        <v>0.9054861184182786</v>
      </c>
      <c r="Q8" s="1">
        <f>(L8-P8)*(L8-P8)</f>
        <v>5.202376500967425E-06</v>
      </c>
    </row>
    <row r="9" spans="1:17" ht="12.75">
      <c r="A9">
        <v>1500</v>
      </c>
      <c r="B9">
        <f>A9*3600</f>
        <v>5400000</v>
      </c>
      <c r="C9">
        <v>1600</v>
      </c>
      <c r="D9">
        <f>C9/$C$6</f>
        <v>0.06504065040650407</v>
      </c>
      <c r="E9" s="1">
        <f>$D$6*EXP(-$E$4*A9)</f>
        <v>0.05814686957758642</v>
      </c>
      <c r="F9" s="1">
        <f>(D9-E9)*(D9-E9)</f>
        <v>4.752421411715255E-05</v>
      </c>
      <c r="G9" s="1">
        <f>(1/$C$6)+($H$4*A9)</f>
        <v>0.0003203456417257129</v>
      </c>
      <c r="H9" s="1">
        <f>1/(G9*$C$6)</f>
        <v>0.12689545668572205</v>
      </c>
      <c r="I9" s="1">
        <f>(D9-H9)*(D9-H9)</f>
        <v>0.003826017059839584</v>
      </c>
      <c r="J9" s="1"/>
      <c r="K9">
        <v>53500</v>
      </c>
      <c r="L9">
        <f>K9/$K$6</f>
        <v>0.8656957928802589</v>
      </c>
      <c r="M9" s="1">
        <f>EXP(-$M$4*$A9)</f>
        <v>0.8652791846536729</v>
      </c>
      <c r="N9" s="1">
        <f>(L9-M9)*(L9-M9)</f>
        <v>1.7356241445909625E-07</v>
      </c>
      <c r="O9" s="1">
        <f>(1/$K$6)+($O$4*$A9)</f>
        <v>1.8714704561558686E-05</v>
      </c>
      <c r="P9" s="1">
        <f>1/(O9*$K$6)</f>
        <v>0.8646265144201186</v>
      </c>
      <c r="Q9" s="1">
        <f>(L9-P9)*(L9-P9)</f>
        <v>1.1433564253199385E-06</v>
      </c>
    </row>
    <row r="10" spans="1:17" ht="12.75">
      <c r="A10">
        <v>2000</v>
      </c>
      <c r="B10">
        <f>A10*3600</f>
        <v>7200000</v>
      </c>
      <c r="C10">
        <v>900</v>
      </c>
      <c r="D10">
        <f>C10/$C$6</f>
        <v>0.036585365853658534</v>
      </c>
      <c r="E10" s="1">
        <f>$D$6*EXP(-$E$4*A10)</f>
        <v>0.022526918357950666</v>
      </c>
      <c r="F10" s="1">
        <f>(D10-E10)*(D10-E10)</f>
        <v>0.00019763994598957484</v>
      </c>
      <c r="G10" s="1">
        <f>(1/$C$6)+($H$4*A10)</f>
        <v>0.0004135773867995956</v>
      </c>
      <c r="H10" s="1">
        <f>1/(G10*$C$6)</f>
        <v>0.09828972231444252</v>
      </c>
      <c r="I10" s="1">
        <f>(D10-H10)*(D10-H10)</f>
        <v>0.0038074276062394947</v>
      </c>
      <c r="J10" s="1"/>
      <c r="K10">
        <v>51000</v>
      </c>
      <c r="L10">
        <f>K10/$K$6</f>
        <v>0.8252427184466019</v>
      </c>
      <c r="M10" s="1">
        <f>EXP(-$M$4*$A10)</f>
        <v>0.8245335693069754</v>
      </c>
      <c r="N10" s="1">
        <f>(L10-M10)*(L10-M10)</f>
        <v>5.02892502233001E-07</v>
      </c>
      <c r="O10" s="1">
        <f>(1/$K$6)+($O$4*$A10)</f>
        <v>1.9559196157590656E-05</v>
      </c>
      <c r="P10" s="1">
        <f>1/(O10*$K$6)</f>
        <v>0.8272952345837111</v>
      </c>
      <c r="Q10" s="1">
        <f>(L10-P10)*(L10-P10)</f>
        <v>4.212822493093743E-06</v>
      </c>
    </row>
    <row r="11" spans="5:17" ht="12.75">
      <c r="E11" t="s">
        <v>27</v>
      </c>
      <c r="F11" s="1">
        <f>SUM(F6:F10)</f>
        <v>0.0003942662843984817</v>
      </c>
      <c r="I11" s="1">
        <f>SUM(I6:I10)</f>
        <v>0.016798352658612254</v>
      </c>
      <c r="M11" t="s">
        <v>27</v>
      </c>
      <c r="N11" s="1">
        <f>SUM(N6:N10)</f>
        <v>1.0188807774597504E-05</v>
      </c>
      <c r="Q11" s="1">
        <f>SUM(Q6:Q10)</f>
        <v>1.0873145545117336E-05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Irvine</dc:creator>
  <cp:keywords/>
  <dc:description/>
  <cp:lastModifiedBy>Darrell Irvine</cp:lastModifiedBy>
  <dcterms:created xsi:type="dcterms:W3CDTF">2006-02-04T04:01:35Z</dcterms:created>
  <cp:category/>
  <cp:version/>
  <cp:contentType/>
  <cp:contentStatus/>
</cp:coreProperties>
</file>