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00" windowHeight="7305" activeTab="0"/>
  </bookViews>
  <sheets>
    <sheet name="Distances" sheetId="1" r:id="rId1"/>
    <sheet name="Model" sheetId="2" r:id="rId2"/>
    <sheet name="Map" sheetId="3" r:id="rId3"/>
  </sheets>
  <definedNames>
    <definedName name="HotTub">'Model'!$P$18</definedName>
    <definedName name="HubCovers">'Model'!$B$5:$M$16</definedName>
    <definedName name="HubCoversAT">'Model'!$B$5:$M$5</definedName>
    <definedName name="HubCoversBO">'Model'!$B$6:$M$6</definedName>
    <definedName name="HubCoversCH">'Model'!$B$7:$M$7</definedName>
    <definedName name="HubCoversDE">'Model'!$B$8:$M$8</definedName>
    <definedName name="HubCoversHO">'Model'!$B$9:$M$9</definedName>
    <definedName name="HubCoversLA">'Model'!$B$10:$M$10</definedName>
    <definedName name="HubCoversNO">'Model'!$B$11:$M$11</definedName>
    <definedName name="HubCoversNY">'Model'!$B$12:$M$12</definedName>
    <definedName name="HubCoversPI">'Model'!$B$13:$M$13</definedName>
    <definedName name="HubCoversSE">'Model'!$B$16:$M$16</definedName>
    <definedName name="HubCoversSF">'Model'!$B$15:$M$15</definedName>
    <definedName name="HubCoversSL">'Model'!$B$14:$M$14</definedName>
    <definedName name="Mile_limit">'Distances'!$B$3</definedName>
    <definedName name="Number_covering">'Model'!$N$5:$N$16</definedName>
    <definedName name="Required">'Model'!$P$5:$P$16</definedName>
    <definedName name="solver_adj" localSheetId="1" hidden="1">'Model'!$B$18:$M$18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'Model'!$N$5:$N$16</definedName>
    <definedName name="solver_lhs2" localSheetId="1" hidden="1">'Model'!$B$18:$M$18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'Model'!$P$18</definedName>
    <definedName name="solver_pre" localSheetId="1" hidden="1">0.000001</definedName>
    <definedName name="solver_rel1" localSheetId="1" hidden="1">3</definedName>
    <definedName name="solver_rel2" localSheetId="1" hidden="1">5</definedName>
    <definedName name="solver_rhs1" localSheetId="1" hidden="1">'Model'!$P$5:$P$16</definedName>
    <definedName name="solver_rhs2" localSheetId="1" hidden="1">binary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Used_as_hub?">'Model'!$B$18:$M$18</definedName>
  </definedNames>
  <calcPr fullCalcOnLoad="1"/>
</workbook>
</file>

<file path=xl/sharedStrings.xml><?xml version="1.0" encoding="utf-8"?>
<sst xmlns="http://schemas.openxmlformats.org/spreadsheetml/2006/main" count="114" uniqueCount="52">
  <si>
    <t>Western Airlines Set Covering Problem</t>
  </si>
  <si>
    <t>AT</t>
  </si>
  <si>
    <t>BO</t>
  </si>
  <si>
    <t>CH</t>
  </si>
  <si>
    <t>DE</t>
  </si>
  <si>
    <t>HO</t>
  </si>
  <si>
    <t>LA</t>
  </si>
  <si>
    <t>NO</t>
  </si>
  <si>
    <t>NY</t>
  </si>
  <si>
    <t>PI</t>
  </si>
  <si>
    <t>SL</t>
  </si>
  <si>
    <t>SF</t>
  </si>
  <si>
    <t>SE</t>
  </si>
  <si>
    <t>Potential Hub</t>
  </si>
  <si>
    <t>Total hubs</t>
  </si>
  <si>
    <t>&gt;=</t>
  </si>
  <si>
    <t>Mile limit</t>
  </si>
  <si>
    <t>Distance Matrix</t>
  </si>
  <si>
    <t>Sensitivity of total hubs and their locations to the mile limit</t>
  </si>
  <si>
    <t>Locations of hubs</t>
  </si>
  <si>
    <t>Total</t>
  </si>
  <si>
    <t>New York</t>
  </si>
  <si>
    <t>Salt Lake</t>
  </si>
  <si>
    <t>Greater Pittsburgh Intl</t>
  </si>
  <si>
    <t>Stapleton Intl</t>
  </si>
  <si>
    <t>Hartsfield-Atlanta</t>
  </si>
  <si>
    <t>Logan Intl</t>
  </si>
  <si>
    <t>Chicago Ohare Intl</t>
  </si>
  <si>
    <t>Houston Intcntl</t>
  </si>
  <si>
    <t>Los Angeles Intl</t>
  </si>
  <si>
    <t>New Orleans Intl</t>
  </si>
  <si>
    <t>La Guardia</t>
  </si>
  <si>
    <t>Seattle-Tacoma Intl</t>
  </si>
  <si>
    <t>San Francisco Intl</t>
  </si>
  <si>
    <t>Used</t>
  </si>
  <si>
    <t>US Airports</t>
  </si>
  <si>
    <t>Georgia</t>
  </si>
  <si>
    <t>Texas</t>
  </si>
  <si>
    <t>Illinois</t>
  </si>
  <si>
    <t>Colorado</t>
  </si>
  <si>
    <t>Massachusetts</t>
  </si>
  <si>
    <t>California</t>
  </si>
  <si>
    <t>Louisiana</t>
  </si>
  <si>
    <t>Pennsylvania</t>
  </si>
  <si>
    <t>Utah</t>
  </si>
  <si>
    <t>Washington</t>
  </si>
  <si>
    <t>State</t>
  </si>
  <si>
    <t># covering</t>
  </si>
  <si>
    <t>Western Airlines Hub Selection</t>
  </si>
  <si>
    <t>Cities</t>
  </si>
  <si>
    <t>Req.</t>
  </si>
  <si>
    <t>Hub?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</si>
</sst>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164" fontId="3" fillId="3" borderId="0" xfId="15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" xfId="0" applyNumberForma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164" fontId="0" fillId="3" borderId="0" xfId="15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0" xfId="0" applyFont="1" applyFill="1" applyAlignment="1">
      <alignment horizontal="center" wrapText="1"/>
    </xf>
    <xf numFmtId="0" fontId="2" fillId="3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142875</xdr:rowOff>
    </xdr:from>
    <xdr:to>
      <xdr:col>11</xdr:col>
      <xdr:colOff>190500</xdr:colOff>
      <xdr:row>2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85950" y="142875"/>
          <a:ext cx="5010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Western Air Hub Selection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266700</xdr:colOff>
      <xdr:row>14</xdr:row>
      <xdr:rowOff>47625</xdr:rowOff>
    </xdr:from>
    <xdr:to>
      <xdr:col>5</xdr:col>
      <xdr:colOff>504825</xdr:colOff>
      <xdr:row>15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705100" y="2314575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Salt Lake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0"/>
  <sheetViews>
    <sheetView tabSelected="1" zoomScale="200" zoomScaleNormal="200" workbookViewId="0" topLeftCell="A1">
      <pane xSplit="6" topLeftCell="K1" activePane="topRight" state="frozen"/>
      <selection pane="topLeft" activeCell="A1" sqref="A1"/>
      <selection pane="topRight" activeCell="B7" sqref="B7:M18"/>
    </sheetView>
  </sheetViews>
  <sheetFormatPr defaultColWidth="9.140625" defaultRowHeight="12.75"/>
  <cols>
    <col min="1" max="1" width="4.421875" style="6" customWidth="1"/>
    <col min="2" max="13" width="7.140625" style="6" customWidth="1"/>
    <col min="14" max="16384" width="9.140625" style="6" customWidth="1"/>
  </cols>
  <sheetData>
    <row r="1" ht="12.75">
      <c r="A1" s="5" t="s">
        <v>48</v>
      </c>
    </row>
    <row r="2" ht="3.75" customHeight="1">
      <c r="A2" s="5"/>
    </row>
    <row r="3" spans="1:2" ht="12.75">
      <c r="A3" s="7" t="s">
        <v>16</v>
      </c>
      <c r="B3" s="5">
        <v>1000</v>
      </c>
    </row>
    <row r="4" ht="4.5" customHeight="1">
      <c r="A4" s="7"/>
    </row>
    <row r="5" ht="12.75">
      <c r="A5" s="6" t="s">
        <v>17</v>
      </c>
    </row>
    <row r="6" spans="1:13" ht="12.75">
      <c r="A6" s="5"/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</row>
    <row r="7" spans="1:15" ht="12.75">
      <c r="A7" s="6" t="s">
        <v>1</v>
      </c>
      <c r="B7" s="24">
        <v>0</v>
      </c>
      <c r="C7" s="24">
        <v>1037</v>
      </c>
      <c r="D7" s="24">
        <v>674</v>
      </c>
      <c r="E7" s="24">
        <v>1398</v>
      </c>
      <c r="F7" s="24">
        <v>789</v>
      </c>
      <c r="G7" s="24">
        <v>2182</v>
      </c>
      <c r="H7" s="24">
        <v>479</v>
      </c>
      <c r="I7" s="24">
        <v>841</v>
      </c>
      <c r="J7" s="24">
        <v>687</v>
      </c>
      <c r="K7" s="24">
        <v>1878</v>
      </c>
      <c r="L7" s="24">
        <v>2496</v>
      </c>
      <c r="M7" s="24">
        <v>2618</v>
      </c>
      <c r="O7" s="9"/>
    </row>
    <row r="8" spans="1:15" ht="12.75">
      <c r="A8" s="6" t="s">
        <v>2</v>
      </c>
      <c r="B8" s="24">
        <v>1037</v>
      </c>
      <c r="C8" s="24">
        <v>0</v>
      </c>
      <c r="D8" s="24">
        <v>1005</v>
      </c>
      <c r="E8" s="24">
        <v>1949</v>
      </c>
      <c r="F8" s="24">
        <v>1804</v>
      </c>
      <c r="G8" s="24">
        <v>2979</v>
      </c>
      <c r="H8" s="24">
        <v>1507</v>
      </c>
      <c r="I8" s="24">
        <v>222</v>
      </c>
      <c r="J8" s="24">
        <v>574</v>
      </c>
      <c r="K8" s="24">
        <v>2343</v>
      </c>
      <c r="L8" s="24">
        <v>3095</v>
      </c>
      <c r="M8" s="24">
        <v>2976</v>
      </c>
      <c r="O8" s="9"/>
    </row>
    <row r="9" spans="1:15" ht="12.75">
      <c r="A9" s="6" t="s">
        <v>3</v>
      </c>
      <c r="B9" s="24">
        <v>674</v>
      </c>
      <c r="C9" s="24">
        <v>1005</v>
      </c>
      <c r="D9" s="24">
        <v>0</v>
      </c>
      <c r="E9" s="24">
        <v>1008</v>
      </c>
      <c r="F9" s="24">
        <v>1067</v>
      </c>
      <c r="G9" s="24">
        <v>2054</v>
      </c>
      <c r="H9" s="24">
        <v>912</v>
      </c>
      <c r="I9" s="24">
        <v>802</v>
      </c>
      <c r="J9" s="24">
        <v>452</v>
      </c>
      <c r="K9" s="24">
        <v>1390</v>
      </c>
      <c r="L9" s="24">
        <v>2142</v>
      </c>
      <c r="M9" s="24">
        <v>2013</v>
      </c>
      <c r="O9" s="9"/>
    </row>
    <row r="10" spans="1:15" ht="12.75">
      <c r="A10" s="6" t="s">
        <v>4</v>
      </c>
      <c r="B10" s="24">
        <v>1398</v>
      </c>
      <c r="C10" s="24">
        <v>1949</v>
      </c>
      <c r="D10" s="24">
        <v>1008</v>
      </c>
      <c r="E10" s="24">
        <v>0</v>
      </c>
      <c r="F10" s="24">
        <v>1019</v>
      </c>
      <c r="G10" s="24">
        <v>1059</v>
      </c>
      <c r="H10" s="24">
        <v>1273</v>
      </c>
      <c r="I10" s="24">
        <v>1771</v>
      </c>
      <c r="J10" s="24">
        <v>1411</v>
      </c>
      <c r="K10" s="24">
        <v>504</v>
      </c>
      <c r="L10" s="24">
        <v>1235</v>
      </c>
      <c r="M10" s="24">
        <v>1307</v>
      </c>
      <c r="O10" s="9"/>
    </row>
    <row r="11" spans="1:15" ht="12.75">
      <c r="A11" s="6" t="s">
        <v>5</v>
      </c>
      <c r="B11" s="24">
        <v>789</v>
      </c>
      <c r="C11" s="24">
        <v>1804</v>
      </c>
      <c r="D11" s="24">
        <v>1067</v>
      </c>
      <c r="E11" s="24">
        <v>1019</v>
      </c>
      <c r="F11" s="24">
        <v>0</v>
      </c>
      <c r="G11" s="24">
        <v>1538</v>
      </c>
      <c r="H11" s="24">
        <v>356</v>
      </c>
      <c r="I11" s="24">
        <v>1608</v>
      </c>
      <c r="J11" s="24">
        <v>1313</v>
      </c>
      <c r="K11" s="24">
        <v>1438</v>
      </c>
      <c r="L11" s="24">
        <v>1912</v>
      </c>
      <c r="M11" s="24">
        <v>2274</v>
      </c>
      <c r="O11" s="9"/>
    </row>
    <row r="12" spans="1:15" ht="12.75">
      <c r="A12" s="6" t="s">
        <v>6</v>
      </c>
      <c r="B12" s="24">
        <v>2182</v>
      </c>
      <c r="C12" s="24">
        <v>2979</v>
      </c>
      <c r="D12" s="24">
        <v>2054</v>
      </c>
      <c r="E12" s="24">
        <v>1059</v>
      </c>
      <c r="F12" s="24">
        <v>1538</v>
      </c>
      <c r="G12" s="24">
        <v>0</v>
      </c>
      <c r="H12" s="24">
        <v>1883</v>
      </c>
      <c r="I12" s="24">
        <v>2786</v>
      </c>
      <c r="J12" s="24">
        <v>2426</v>
      </c>
      <c r="K12" s="24">
        <v>715</v>
      </c>
      <c r="L12" s="24">
        <v>379</v>
      </c>
      <c r="M12" s="24">
        <v>1113</v>
      </c>
      <c r="O12" s="9"/>
    </row>
    <row r="13" spans="1:15" ht="12.75">
      <c r="A13" s="6" t="s">
        <v>7</v>
      </c>
      <c r="B13" s="24">
        <v>479</v>
      </c>
      <c r="C13" s="24">
        <v>1507</v>
      </c>
      <c r="D13" s="24">
        <v>912</v>
      </c>
      <c r="E13" s="24">
        <v>1273</v>
      </c>
      <c r="F13" s="24">
        <v>356</v>
      </c>
      <c r="G13" s="24">
        <v>1883</v>
      </c>
      <c r="H13" s="24">
        <v>0</v>
      </c>
      <c r="I13" s="24">
        <v>1311</v>
      </c>
      <c r="J13" s="24">
        <v>1070</v>
      </c>
      <c r="K13" s="24">
        <v>1738</v>
      </c>
      <c r="L13" s="24">
        <v>2249</v>
      </c>
      <c r="M13" s="24">
        <v>2574</v>
      </c>
      <c r="O13" s="9"/>
    </row>
    <row r="14" spans="1:15" ht="12.75">
      <c r="A14" s="6" t="s">
        <v>8</v>
      </c>
      <c r="B14" s="24">
        <v>841</v>
      </c>
      <c r="C14" s="24">
        <v>222</v>
      </c>
      <c r="D14" s="24">
        <v>802</v>
      </c>
      <c r="E14" s="24">
        <v>1771</v>
      </c>
      <c r="F14" s="24">
        <v>1608</v>
      </c>
      <c r="G14" s="24">
        <v>2786</v>
      </c>
      <c r="H14" s="24">
        <v>1311</v>
      </c>
      <c r="I14" s="24">
        <v>0</v>
      </c>
      <c r="J14" s="24">
        <v>368</v>
      </c>
      <c r="K14" s="24">
        <v>2182</v>
      </c>
      <c r="L14" s="24">
        <v>2934</v>
      </c>
      <c r="M14" s="24">
        <v>2815</v>
      </c>
      <c r="O14" s="9"/>
    </row>
    <row r="15" spans="1:15" ht="12.75">
      <c r="A15" s="6" t="s">
        <v>9</v>
      </c>
      <c r="B15" s="24">
        <v>687</v>
      </c>
      <c r="C15" s="24">
        <v>574</v>
      </c>
      <c r="D15" s="24">
        <v>452</v>
      </c>
      <c r="E15" s="24">
        <v>1411</v>
      </c>
      <c r="F15" s="24">
        <v>1313</v>
      </c>
      <c r="G15" s="24">
        <v>2426</v>
      </c>
      <c r="H15" s="24">
        <v>1070</v>
      </c>
      <c r="I15" s="24">
        <v>368</v>
      </c>
      <c r="J15" s="24">
        <v>0</v>
      </c>
      <c r="K15" s="24">
        <v>1826</v>
      </c>
      <c r="L15" s="24">
        <v>2578</v>
      </c>
      <c r="M15" s="24">
        <v>2465</v>
      </c>
      <c r="O15" s="9"/>
    </row>
    <row r="16" spans="1:15" ht="12.75">
      <c r="A16" s="6" t="s">
        <v>10</v>
      </c>
      <c r="B16" s="24">
        <v>1878</v>
      </c>
      <c r="C16" s="24">
        <v>2343</v>
      </c>
      <c r="D16" s="24">
        <v>1390</v>
      </c>
      <c r="E16" s="24">
        <v>504</v>
      </c>
      <c r="F16" s="24">
        <v>1438</v>
      </c>
      <c r="G16" s="24">
        <v>715</v>
      </c>
      <c r="H16" s="24">
        <v>1738</v>
      </c>
      <c r="I16" s="24">
        <v>2182</v>
      </c>
      <c r="J16" s="24">
        <v>1826</v>
      </c>
      <c r="K16" s="24">
        <v>0</v>
      </c>
      <c r="L16" s="24">
        <v>752</v>
      </c>
      <c r="M16" s="24">
        <v>836</v>
      </c>
      <c r="O16" s="9"/>
    </row>
    <row r="17" spans="1:15" ht="12.75">
      <c r="A17" s="6" t="s">
        <v>11</v>
      </c>
      <c r="B17" s="24">
        <v>2496</v>
      </c>
      <c r="C17" s="24">
        <v>3095</v>
      </c>
      <c r="D17" s="24">
        <v>2142</v>
      </c>
      <c r="E17" s="24">
        <v>1235</v>
      </c>
      <c r="F17" s="24">
        <v>1912</v>
      </c>
      <c r="G17" s="24">
        <v>379</v>
      </c>
      <c r="H17" s="24">
        <v>2249</v>
      </c>
      <c r="I17" s="24">
        <v>2934</v>
      </c>
      <c r="J17" s="24">
        <v>2578</v>
      </c>
      <c r="K17" s="24">
        <v>752</v>
      </c>
      <c r="L17" s="24">
        <v>0</v>
      </c>
      <c r="M17" s="24">
        <v>808</v>
      </c>
      <c r="O17" s="9"/>
    </row>
    <row r="18" spans="1:15" ht="12.75">
      <c r="A18" s="6" t="s">
        <v>12</v>
      </c>
      <c r="B18" s="24">
        <v>2618</v>
      </c>
      <c r="C18" s="24">
        <v>2976</v>
      </c>
      <c r="D18" s="24">
        <v>2013</v>
      </c>
      <c r="E18" s="24">
        <v>1307</v>
      </c>
      <c r="F18" s="24">
        <v>2274</v>
      </c>
      <c r="G18" s="24">
        <v>1113</v>
      </c>
      <c r="H18" s="24">
        <v>2574</v>
      </c>
      <c r="I18" s="24">
        <v>2815</v>
      </c>
      <c r="J18" s="24">
        <v>2465</v>
      </c>
      <c r="K18" s="24">
        <v>836</v>
      </c>
      <c r="L18" s="24">
        <v>808</v>
      </c>
      <c r="M18" s="24">
        <v>0</v>
      </c>
      <c r="O18" s="9"/>
    </row>
    <row r="19" spans="1:16" s="10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3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5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O22" s="9"/>
    </row>
    <row r="23" spans="2:15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O23" s="9"/>
    </row>
    <row r="24" spans="2:15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O24" s="9"/>
    </row>
    <row r="25" spans="2:15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O25" s="9"/>
    </row>
    <row r="26" spans="2:15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9"/>
    </row>
    <row r="27" spans="2:15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O27" s="9"/>
    </row>
    <row r="28" spans="2:15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O28" s="9"/>
    </row>
    <row r="29" spans="2:15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O29" s="9"/>
    </row>
    <row r="30" spans="2:15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O30" s="9"/>
    </row>
    <row r="31" spans="2:1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O31" s="9"/>
    </row>
    <row r="32" spans="2:15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O32" s="9"/>
    </row>
    <row r="33" spans="2:15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O33" s="9"/>
    </row>
    <row r="34" spans="1:16" s="10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7" ht="12.75">
      <c r="B37" s="13"/>
    </row>
    <row r="38" spans="1:16" s="10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10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10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10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10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ht="12.75">
      <c r="A43" s="6" t="s">
        <v>18</v>
      </c>
    </row>
    <row r="44" spans="2:13" ht="12.75">
      <c r="B44" s="14" t="s">
        <v>19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4" ht="12.75">
      <c r="A45" s="6" t="s">
        <v>16</v>
      </c>
      <c r="B45" s="9" t="s">
        <v>1</v>
      </c>
      <c r="C45" s="9" t="s">
        <v>2</v>
      </c>
      <c r="D45" s="9" t="s">
        <v>3</v>
      </c>
      <c r="E45" s="9" t="s">
        <v>4</v>
      </c>
      <c r="F45" s="9" t="s">
        <v>5</v>
      </c>
      <c r="G45" s="9" t="s">
        <v>6</v>
      </c>
      <c r="H45" s="9" t="s">
        <v>7</v>
      </c>
      <c r="I45" s="9" t="s">
        <v>8</v>
      </c>
      <c r="J45" s="9" t="s">
        <v>9</v>
      </c>
      <c r="K45" s="9" t="s">
        <v>10</v>
      </c>
      <c r="L45" s="9" t="s">
        <v>11</v>
      </c>
      <c r="M45" s="9" t="s">
        <v>12</v>
      </c>
      <c r="N45" s="6" t="s">
        <v>20</v>
      </c>
    </row>
    <row r="46" spans="1:14" ht="12.75">
      <c r="A46" s="6">
        <v>800</v>
      </c>
      <c r="B46" s="15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</v>
      </c>
      <c r="I46" s="16">
        <v>0</v>
      </c>
      <c r="J46" s="16">
        <v>1</v>
      </c>
      <c r="K46" s="16">
        <v>1</v>
      </c>
      <c r="L46" s="16">
        <v>0</v>
      </c>
      <c r="M46" s="16">
        <v>1</v>
      </c>
      <c r="N46" s="17">
        <v>4</v>
      </c>
    </row>
    <row r="47" spans="1:14" ht="12.75">
      <c r="A47" s="6">
        <v>900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1</v>
      </c>
      <c r="I47" s="19">
        <v>0</v>
      </c>
      <c r="J47" s="19">
        <v>1</v>
      </c>
      <c r="K47" s="19">
        <v>1</v>
      </c>
      <c r="L47" s="19">
        <v>0</v>
      </c>
      <c r="M47" s="19">
        <v>0</v>
      </c>
      <c r="N47" s="20">
        <v>3</v>
      </c>
    </row>
    <row r="48" spans="1:14" ht="12.75">
      <c r="A48" s="6">
        <v>1000</v>
      </c>
      <c r="B48" s="18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1</v>
      </c>
      <c r="I48" s="19">
        <v>0</v>
      </c>
      <c r="J48" s="19">
        <v>1</v>
      </c>
      <c r="K48" s="19">
        <v>1</v>
      </c>
      <c r="L48" s="19">
        <v>0</v>
      </c>
      <c r="M48" s="19">
        <v>0</v>
      </c>
      <c r="N48" s="20">
        <v>3</v>
      </c>
    </row>
    <row r="49" spans="1:14" ht="12.75">
      <c r="A49" s="6">
        <v>1100</v>
      </c>
      <c r="B49" s="18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1</v>
      </c>
      <c r="L49" s="19">
        <v>0</v>
      </c>
      <c r="M49" s="19">
        <v>0</v>
      </c>
      <c r="N49" s="20">
        <v>2</v>
      </c>
    </row>
    <row r="50" spans="1:14" ht="12.75">
      <c r="A50" s="6">
        <v>1200</v>
      </c>
      <c r="B50" s="21">
        <v>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  <c r="N50" s="23">
        <v>2</v>
      </c>
    </row>
  </sheetData>
  <mergeCells count="2">
    <mergeCell ref="B20:M20"/>
    <mergeCell ref="B44:M44"/>
  </mergeCells>
  <conditionalFormatting sqref="B7:M18">
    <cfRule type="cellIs" priority="1" dxfId="0" operator="lessThanOrEqual" stopIfTrue="1">
      <formula>$B$3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8"/>
  <sheetViews>
    <sheetView zoomScale="200" zoomScaleNormal="200" workbookViewId="0" topLeftCell="A1">
      <selection activeCell="B5" sqref="B5:M16"/>
    </sheetView>
  </sheetViews>
  <sheetFormatPr defaultColWidth="9.140625" defaultRowHeight="12.75"/>
  <cols>
    <col min="1" max="1" width="6.00390625" style="7" customWidth="1"/>
    <col min="2" max="2" width="3.28125" style="7" bestFit="1" customWidth="1"/>
    <col min="3" max="4" width="3.7109375" style="7" bestFit="1" customWidth="1"/>
    <col min="5" max="5" width="3.57421875" style="7" bestFit="1" customWidth="1"/>
    <col min="6" max="6" width="3.7109375" style="7" bestFit="1" customWidth="1"/>
    <col min="7" max="7" width="3.28125" style="7" bestFit="1" customWidth="1"/>
    <col min="8" max="8" width="3.7109375" style="7" bestFit="1" customWidth="1"/>
    <col min="9" max="9" width="3.57421875" style="7" bestFit="1" customWidth="1"/>
    <col min="10" max="10" width="2.7109375" style="7" bestFit="1" customWidth="1"/>
    <col min="11" max="11" width="3.28125" style="7" bestFit="1" customWidth="1"/>
    <col min="12" max="12" width="3.421875" style="7" bestFit="1" customWidth="1"/>
    <col min="13" max="13" width="3.57421875" style="7" bestFit="1" customWidth="1"/>
    <col min="14" max="14" width="6.8515625" style="7" customWidth="1"/>
    <col min="15" max="15" width="3.28125" style="7" bestFit="1" customWidth="1"/>
    <col min="16" max="16" width="5.421875" style="7" customWidth="1"/>
    <col min="17" max="16384" width="9.140625" style="7" customWidth="1"/>
  </cols>
  <sheetData>
    <row r="1" ht="12.75">
      <c r="A1" s="5" t="s">
        <v>0</v>
      </c>
    </row>
    <row r="2" spans="1:16" s="25" customFormat="1" ht="3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3" ht="12.75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6" ht="24" customHeight="1">
      <c r="A4" s="5" t="s">
        <v>49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8" t="s">
        <v>47</v>
      </c>
      <c r="P4" s="7" t="s">
        <v>50</v>
      </c>
    </row>
    <row r="5" spans="1:16" ht="12.75">
      <c r="A5" s="7" t="s">
        <v>1</v>
      </c>
      <c r="B5" s="29">
        <f>IF(Distances!B7&lt;Mile_limit,1,0)</f>
        <v>1</v>
      </c>
      <c r="C5" s="29">
        <f>IF(Distances!C7&lt;Mile_limit,1,0)</f>
        <v>0</v>
      </c>
      <c r="D5" s="29">
        <f>IF(Distances!D7&lt;Mile_limit,1,0)</f>
        <v>1</v>
      </c>
      <c r="E5" s="29">
        <f>IF(Distances!E7&lt;Mile_limit,1,0)</f>
        <v>0</v>
      </c>
      <c r="F5" s="29">
        <f>IF(Distances!F7&lt;Mile_limit,1,0)</f>
        <v>1</v>
      </c>
      <c r="G5" s="29">
        <f>IF(Distances!G7&lt;Mile_limit,1,0)</f>
        <v>0</v>
      </c>
      <c r="H5" s="29">
        <f>IF(Distances!H7&lt;Mile_limit,1,0)</f>
        <v>1</v>
      </c>
      <c r="I5" s="29">
        <f>IF(Distances!I7&lt;Mile_limit,1,0)</f>
        <v>1</v>
      </c>
      <c r="J5" s="29">
        <f>IF(Distances!J7&lt;Mile_limit,1,0)</f>
        <v>1</v>
      </c>
      <c r="K5" s="29">
        <f>IF(Distances!K7&lt;Mile_limit,1,0)</f>
        <v>0</v>
      </c>
      <c r="L5" s="29">
        <f>IF(Distances!L7&lt;Mile_limit,1,0)</f>
        <v>0</v>
      </c>
      <c r="M5" s="29">
        <f>IF(Distances!M7&lt;Mile_limit,1,0)</f>
        <v>0</v>
      </c>
      <c r="N5" s="7">
        <f>SUMPRODUCT(Used_as_hub?,HubCoversAT)</f>
        <v>0</v>
      </c>
      <c r="O5" s="26" t="s">
        <v>15</v>
      </c>
      <c r="P5" s="7">
        <v>1</v>
      </c>
    </row>
    <row r="6" spans="1:16" ht="12.75">
      <c r="A6" s="7" t="s">
        <v>2</v>
      </c>
      <c r="B6" s="29">
        <f>IF(Distances!B8&lt;Mile_limit,1,0)</f>
        <v>0</v>
      </c>
      <c r="C6" s="29">
        <f>IF(Distances!C8&lt;Mile_limit,1,0)</f>
        <v>1</v>
      </c>
      <c r="D6" s="29">
        <f>IF(Distances!D8&lt;Mile_limit,1,0)</f>
        <v>0</v>
      </c>
      <c r="E6" s="29">
        <f>IF(Distances!E8&lt;Mile_limit,1,0)</f>
        <v>0</v>
      </c>
      <c r="F6" s="29">
        <f>IF(Distances!F8&lt;Mile_limit,1,0)</f>
        <v>0</v>
      </c>
      <c r="G6" s="29">
        <f>IF(Distances!G8&lt;Mile_limit,1,0)</f>
        <v>0</v>
      </c>
      <c r="H6" s="29">
        <f>IF(Distances!H8&lt;Mile_limit,1,0)</f>
        <v>0</v>
      </c>
      <c r="I6" s="29">
        <f>IF(Distances!I8&lt;Mile_limit,1,0)</f>
        <v>1</v>
      </c>
      <c r="J6" s="29">
        <f>IF(Distances!J8&lt;Mile_limit,1,0)</f>
        <v>1</v>
      </c>
      <c r="K6" s="29">
        <f>IF(Distances!K8&lt;Mile_limit,1,0)</f>
        <v>0</v>
      </c>
      <c r="L6" s="29">
        <f>IF(Distances!L8&lt;Mile_limit,1,0)</f>
        <v>0</v>
      </c>
      <c r="M6" s="29">
        <f>IF(Distances!M8&lt;Mile_limit,1,0)</f>
        <v>0</v>
      </c>
      <c r="N6" s="7">
        <f>SUMPRODUCT(Used_as_hub?,HubCoversBO)</f>
        <v>0</v>
      </c>
      <c r="O6" s="26" t="s">
        <v>15</v>
      </c>
      <c r="P6" s="7">
        <v>1</v>
      </c>
    </row>
    <row r="7" spans="1:16" ht="12.75">
      <c r="A7" s="7" t="s">
        <v>3</v>
      </c>
      <c r="B7" s="29">
        <f>IF(Distances!B9&lt;Mile_limit,1,0)</f>
        <v>1</v>
      </c>
      <c r="C7" s="29">
        <f>IF(Distances!C9&lt;Mile_limit,1,0)</f>
        <v>0</v>
      </c>
      <c r="D7" s="29">
        <f>IF(Distances!D9&lt;Mile_limit,1,0)</f>
        <v>1</v>
      </c>
      <c r="E7" s="29">
        <f>IF(Distances!E9&lt;Mile_limit,1,0)</f>
        <v>0</v>
      </c>
      <c r="F7" s="29">
        <f>IF(Distances!F9&lt;Mile_limit,1,0)</f>
        <v>0</v>
      </c>
      <c r="G7" s="29">
        <f>IF(Distances!G9&lt;Mile_limit,1,0)</f>
        <v>0</v>
      </c>
      <c r="H7" s="29">
        <f>IF(Distances!H9&lt;Mile_limit,1,0)</f>
        <v>1</v>
      </c>
      <c r="I7" s="29">
        <f>IF(Distances!I9&lt;Mile_limit,1,0)</f>
        <v>1</v>
      </c>
      <c r="J7" s="29">
        <f>IF(Distances!J9&lt;Mile_limit,1,0)</f>
        <v>1</v>
      </c>
      <c r="K7" s="29">
        <f>IF(Distances!K9&lt;Mile_limit,1,0)</f>
        <v>0</v>
      </c>
      <c r="L7" s="29">
        <f>IF(Distances!L9&lt;Mile_limit,1,0)</f>
        <v>0</v>
      </c>
      <c r="M7" s="29">
        <f>IF(Distances!M9&lt;Mile_limit,1,0)</f>
        <v>0</v>
      </c>
      <c r="N7" s="7">
        <f>SUMPRODUCT(Used_as_hub?,HubCoversCH)</f>
        <v>0</v>
      </c>
      <c r="O7" s="26" t="s">
        <v>15</v>
      </c>
      <c r="P7" s="7">
        <v>1</v>
      </c>
    </row>
    <row r="8" spans="1:16" ht="12.75">
      <c r="A8" s="7" t="s">
        <v>4</v>
      </c>
      <c r="B8" s="29">
        <f>IF(Distances!B10&lt;Mile_limit,1,0)</f>
        <v>0</v>
      </c>
      <c r="C8" s="29">
        <f>IF(Distances!C10&lt;Mile_limit,1,0)</f>
        <v>0</v>
      </c>
      <c r="D8" s="29">
        <f>IF(Distances!D10&lt;Mile_limit,1,0)</f>
        <v>0</v>
      </c>
      <c r="E8" s="29">
        <f>IF(Distances!E10&lt;Mile_limit,1,0)</f>
        <v>1</v>
      </c>
      <c r="F8" s="29">
        <f>IF(Distances!F10&lt;Mile_limit,1,0)</f>
        <v>0</v>
      </c>
      <c r="G8" s="29">
        <f>IF(Distances!G10&lt;Mile_limit,1,0)</f>
        <v>0</v>
      </c>
      <c r="H8" s="29">
        <f>IF(Distances!H10&lt;Mile_limit,1,0)</f>
        <v>0</v>
      </c>
      <c r="I8" s="29">
        <f>IF(Distances!I10&lt;Mile_limit,1,0)</f>
        <v>0</v>
      </c>
      <c r="J8" s="29">
        <f>IF(Distances!J10&lt;Mile_limit,1,0)</f>
        <v>0</v>
      </c>
      <c r="K8" s="29">
        <f>IF(Distances!K10&lt;Mile_limit,1,0)</f>
        <v>1</v>
      </c>
      <c r="L8" s="29">
        <f>IF(Distances!L10&lt;Mile_limit,1,0)</f>
        <v>0</v>
      </c>
      <c r="M8" s="29">
        <f>IF(Distances!M10&lt;Mile_limit,1,0)</f>
        <v>0</v>
      </c>
      <c r="N8" s="7">
        <f>SUMPRODUCT(Used_as_hub?,HubCoversDE)</f>
        <v>0</v>
      </c>
      <c r="O8" s="26" t="s">
        <v>15</v>
      </c>
      <c r="P8" s="7">
        <v>1</v>
      </c>
    </row>
    <row r="9" spans="1:16" ht="12.75">
      <c r="A9" s="7" t="s">
        <v>5</v>
      </c>
      <c r="B9" s="29">
        <f>IF(Distances!B11&lt;Mile_limit,1,0)</f>
        <v>1</v>
      </c>
      <c r="C9" s="29">
        <f>IF(Distances!C11&lt;Mile_limit,1,0)</f>
        <v>0</v>
      </c>
      <c r="D9" s="29">
        <f>IF(Distances!D11&lt;Mile_limit,1,0)</f>
        <v>0</v>
      </c>
      <c r="E9" s="29">
        <f>IF(Distances!E11&lt;Mile_limit,1,0)</f>
        <v>0</v>
      </c>
      <c r="F9" s="29">
        <f>IF(Distances!F11&lt;Mile_limit,1,0)</f>
        <v>1</v>
      </c>
      <c r="G9" s="29">
        <f>IF(Distances!G11&lt;Mile_limit,1,0)</f>
        <v>0</v>
      </c>
      <c r="H9" s="29">
        <f>IF(Distances!H11&lt;Mile_limit,1,0)</f>
        <v>1</v>
      </c>
      <c r="I9" s="29">
        <f>IF(Distances!I11&lt;Mile_limit,1,0)</f>
        <v>0</v>
      </c>
      <c r="J9" s="29">
        <f>IF(Distances!J11&lt;Mile_limit,1,0)</f>
        <v>0</v>
      </c>
      <c r="K9" s="29">
        <f>IF(Distances!K11&lt;Mile_limit,1,0)</f>
        <v>0</v>
      </c>
      <c r="L9" s="29">
        <f>IF(Distances!L11&lt;Mile_limit,1,0)</f>
        <v>0</v>
      </c>
      <c r="M9" s="29">
        <f>IF(Distances!M11&lt;Mile_limit,1,0)</f>
        <v>0</v>
      </c>
      <c r="N9" s="7">
        <f>SUMPRODUCT(Used_as_hub?,HubCoversHO)</f>
        <v>0</v>
      </c>
      <c r="O9" s="26" t="s">
        <v>15</v>
      </c>
      <c r="P9" s="7">
        <v>1</v>
      </c>
    </row>
    <row r="10" spans="1:16" ht="12.75">
      <c r="A10" s="7" t="s">
        <v>6</v>
      </c>
      <c r="B10" s="29">
        <f>IF(Distances!B12&lt;Mile_limit,1,0)</f>
        <v>0</v>
      </c>
      <c r="C10" s="29">
        <f>IF(Distances!C12&lt;Mile_limit,1,0)</f>
        <v>0</v>
      </c>
      <c r="D10" s="29">
        <f>IF(Distances!D12&lt;Mile_limit,1,0)</f>
        <v>0</v>
      </c>
      <c r="E10" s="29">
        <f>IF(Distances!E12&lt;Mile_limit,1,0)</f>
        <v>0</v>
      </c>
      <c r="F10" s="29">
        <f>IF(Distances!F12&lt;Mile_limit,1,0)</f>
        <v>0</v>
      </c>
      <c r="G10" s="29">
        <f>IF(Distances!G12&lt;Mile_limit,1,0)</f>
        <v>1</v>
      </c>
      <c r="H10" s="29">
        <f>IF(Distances!H12&lt;Mile_limit,1,0)</f>
        <v>0</v>
      </c>
      <c r="I10" s="29">
        <f>IF(Distances!I12&lt;Mile_limit,1,0)</f>
        <v>0</v>
      </c>
      <c r="J10" s="29">
        <f>IF(Distances!J12&lt;Mile_limit,1,0)</f>
        <v>0</v>
      </c>
      <c r="K10" s="29">
        <f>IF(Distances!K12&lt;Mile_limit,1,0)</f>
        <v>1</v>
      </c>
      <c r="L10" s="29">
        <f>IF(Distances!L12&lt;Mile_limit,1,0)</f>
        <v>1</v>
      </c>
      <c r="M10" s="29">
        <f>IF(Distances!M12&lt;Mile_limit,1,0)</f>
        <v>0</v>
      </c>
      <c r="N10" s="7">
        <f>SUMPRODUCT(Used_as_hub?,HubCoversLA)</f>
        <v>0</v>
      </c>
      <c r="O10" s="26" t="s">
        <v>15</v>
      </c>
      <c r="P10" s="7">
        <v>1</v>
      </c>
    </row>
    <row r="11" spans="1:16" ht="12.75">
      <c r="A11" s="7" t="s">
        <v>7</v>
      </c>
      <c r="B11" s="29">
        <f>IF(Distances!B13&lt;Mile_limit,1,0)</f>
        <v>1</v>
      </c>
      <c r="C11" s="29">
        <f>IF(Distances!C13&lt;Mile_limit,1,0)</f>
        <v>0</v>
      </c>
      <c r="D11" s="29">
        <f>IF(Distances!D13&lt;Mile_limit,1,0)</f>
        <v>1</v>
      </c>
      <c r="E11" s="29">
        <f>IF(Distances!E13&lt;Mile_limit,1,0)</f>
        <v>0</v>
      </c>
      <c r="F11" s="29">
        <f>IF(Distances!F13&lt;Mile_limit,1,0)</f>
        <v>1</v>
      </c>
      <c r="G11" s="29">
        <f>IF(Distances!G13&lt;Mile_limit,1,0)</f>
        <v>0</v>
      </c>
      <c r="H11" s="29">
        <f>IF(Distances!H13&lt;Mile_limit,1,0)</f>
        <v>1</v>
      </c>
      <c r="I11" s="29">
        <f>IF(Distances!I13&lt;Mile_limit,1,0)</f>
        <v>0</v>
      </c>
      <c r="J11" s="29">
        <f>IF(Distances!J13&lt;Mile_limit,1,0)</f>
        <v>0</v>
      </c>
      <c r="K11" s="29">
        <f>IF(Distances!K13&lt;Mile_limit,1,0)</f>
        <v>0</v>
      </c>
      <c r="L11" s="29">
        <f>IF(Distances!L13&lt;Mile_limit,1,0)</f>
        <v>0</v>
      </c>
      <c r="M11" s="29">
        <f>IF(Distances!M13&lt;Mile_limit,1,0)</f>
        <v>0</v>
      </c>
      <c r="N11" s="7">
        <f>SUMPRODUCT(Used_as_hub?,HubCoversNO)</f>
        <v>0</v>
      </c>
      <c r="O11" s="26" t="s">
        <v>15</v>
      </c>
      <c r="P11" s="7">
        <v>1</v>
      </c>
    </row>
    <row r="12" spans="1:16" ht="12.75">
      <c r="A12" s="7" t="s">
        <v>8</v>
      </c>
      <c r="B12" s="29">
        <f>IF(Distances!B14&lt;Mile_limit,1,0)</f>
        <v>1</v>
      </c>
      <c r="C12" s="29">
        <f>IF(Distances!C14&lt;Mile_limit,1,0)</f>
        <v>1</v>
      </c>
      <c r="D12" s="29">
        <f>IF(Distances!D14&lt;Mile_limit,1,0)</f>
        <v>1</v>
      </c>
      <c r="E12" s="29">
        <f>IF(Distances!E14&lt;Mile_limit,1,0)</f>
        <v>0</v>
      </c>
      <c r="F12" s="29">
        <f>IF(Distances!F14&lt;Mile_limit,1,0)</f>
        <v>0</v>
      </c>
      <c r="G12" s="29">
        <f>IF(Distances!G14&lt;Mile_limit,1,0)</f>
        <v>0</v>
      </c>
      <c r="H12" s="29">
        <f>IF(Distances!H14&lt;Mile_limit,1,0)</f>
        <v>0</v>
      </c>
      <c r="I12" s="29">
        <f>IF(Distances!I14&lt;Mile_limit,1,0)</f>
        <v>1</v>
      </c>
      <c r="J12" s="29">
        <f>IF(Distances!J14&lt;Mile_limit,1,0)</f>
        <v>1</v>
      </c>
      <c r="K12" s="29">
        <f>IF(Distances!K14&lt;Mile_limit,1,0)</f>
        <v>0</v>
      </c>
      <c r="L12" s="29">
        <f>IF(Distances!L14&lt;Mile_limit,1,0)</f>
        <v>0</v>
      </c>
      <c r="M12" s="29">
        <f>IF(Distances!M14&lt;Mile_limit,1,0)</f>
        <v>0</v>
      </c>
      <c r="N12" s="7">
        <f>SUMPRODUCT(Used_as_hub?,HubCoversNY)</f>
        <v>0</v>
      </c>
      <c r="O12" s="26" t="s">
        <v>15</v>
      </c>
      <c r="P12" s="7">
        <v>1</v>
      </c>
    </row>
    <row r="13" spans="1:16" ht="12.75">
      <c r="A13" s="7" t="s">
        <v>9</v>
      </c>
      <c r="B13" s="29">
        <f>IF(Distances!B15&lt;Mile_limit,1,0)</f>
        <v>1</v>
      </c>
      <c r="C13" s="29">
        <f>IF(Distances!C15&lt;Mile_limit,1,0)</f>
        <v>1</v>
      </c>
      <c r="D13" s="29">
        <f>IF(Distances!D15&lt;Mile_limit,1,0)</f>
        <v>1</v>
      </c>
      <c r="E13" s="29">
        <f>IF(Distances!E15&lt;Mile_limit,1,0)</f>
        <v>0</v>
      </c>
      <c r="F13" s="29">
        <f>IF(Distances!F15&lt;Mile_limit,1,0)</f>
        <v>0</v>
      </c>
      <c r="G13" s="29">
        <f>IF(Distances!G15&lt;Mile_limit,1,0)</f>
        <v>0</v>
      </c>
      <c r="H13" s="29">
        <f>IF(Distances!H15&lt;Mile_limit,1,0)</f>
        <v>0</v>
      </c>
      <c r="I13" s="29">
        <f>IF(Distances!I15&lt;Mile_limit,1,0)</f>
        <v>1</v>
      </c>
      <c r="J13" s="29">
        <f>IF(Distances!J15&lt;Mile_limit,1,0)</f>
        <v>1</v>
      </c>
      <c r="K13" s="29">
        <f>IF(Distances!K15&lt;Mile_limit,1,0)</f>
        <v>0</v>
      </c>
      <c r="L13" s="29">
        <f>IF(Distances!L15&lt;Mile_limit,1,0)</f>
        <v>0</v>
      </c>
      <c r="M13" s="29">
        <f>IF(Distances!M15&lt;Mile_limit,1,0)</f>
        <v>0</v>
      </c>
      <c r="N13" s="7">
        <f>SUMPRODUCT(Used_as_hub?,HubCoversPI)</f>
        <v>0</v>
      </c>
      <c r="O13" s="26" t="s">
        <v>15</v>
      </c>
      <c r="P13" s="7">
        <v>1</v>
      </c>
    </row>
    <row r="14" spans="1:16" ht="12.75">
      <c r="A14" s="7" t="s">
        <v>10</v>
      </c>
      <c r="B14" s="29">
        <f>IF(Distances!B16&lt;Mile_limit,1,0)</f>
        <v>0</v>
      </c>
      <c r="C14" s="29">
        <f>IF(Distances!C16&lt;Mile_limit,1,0)</f>
        <v>0</v>
      </c>
      <c r="D14" s="29">
        <f>IF(Distances!D16&lt;Mile_limit,1,0)</f>
        <v>0</v>
      </c>
      <c r="E14" s="29">
        <f>IF(Distances!E16&lt;Mile_limit,1,0)</f>
        <v>1</v>
      </c>
      <c r="F14" s="29">
        <f>IF(Distances!F16&lt;Mile_limit,1,0)</f>
        <v>0</v>
      </c>
      <c r="G14" s="29">
        <f>IF(Distances!G16&lt;Mile_limit,1,0)</f>
        <v>1</v>
      </c>
      <c r="H14" s="29">
        <f>IF(Distances!H16&lt;Mile_limit,1,0)</f>
        <v>0</v>
      </c>
      <c r="I14" s="29">
        <f>IF(Distances!I16&lt;Mile_limit,1,0)</f>
        <v>0</v>
      </c>
      <c r="J14" s="29">
        <f>IF(Distances!J16&lt;Mile_limit,1,0)</f>
        <v>0</v>
      </c>
      <c r="K14" s="29">
        <f>IF(Distances!K16&lt;Mile_limit,1,0)</f>
        <v>1</v>
      </c>
      <c r="L14" s="29">
        <f>IF(Distances!L16&lt;Mile_limit,1,0)</f>
        <v>1</v>
      </c>
      <c r="M14" s="29">
        <f>IF(Distances!M16&lt;Mile_limit,1,0)</f>
        <v>1</v>
      </c>
      <c r="N14" s="7">
        <f>SUMPRODUCT(Used_as_hub?,HubCoversSL)</f>
        <v>0</v>
      </c>
      <c r="O14" s="26" t="s">
        <v>15</v>
      </c>
      <c r="P14" s="7">
        <v>1</v>
      </c>
    </row>
    <row r="15" spans="1:16" ht="12.75">
      <c r="A15" s="7" t="s">
        <v>11</v>
      </c>
      <c r="B15" s="29">
        <f>IF(Distances!B17&lt;Mile_limit,1,0)</f>
        <v>0</v>
      </c>
      <c r="C15" s="29">
        <f>IF(Distances!C17&lt;Mile_limit,1,0)</f>
        <v>0</v>
      </c>
      <c r="D15" s="29">
        <f>IF(Distances!D17&lt;Mile_limit,1,0)</f>
        <v>0</v>
      </c>
      <c r="E15" s="29">
        <f>IF(Distances!E17&lt;Mile_limit,1,0)</f>
        <v>0</v>
      </c>
      <c r="F15" s="29">
        <f>IF(Distances!F17&lt;Mile_limit,1,0)</f>
        <v>0</v>
      </c>
      <c r="G15" s="29">
        <f>IF(Distances!G17&lt;Mile_limit,1,0)</f>
        <v>1</v>
      </c>
      <c r="H15" s="29">
        <f>IF(Distances!H17&lt;Mile_limit,1,0)</f>
        <v>0</v>
      </c>
      <c r="I15" s="29">
        <f>IF(Distances!I17&lt;Mile_limit,1,0)</f>
        <v>0</v>
      </c>
      <c r="J15" s="29">
        <f>IF(Distances!J17&lt;Mile_limit,1,0)</f>
        <v>0</v>
      </c>
      <c r="K15" s="29">
        <f>IF(Distances!K17&lt;Mile_limit,1,0)</f>
        <v>1</v>
      </c>
      <c r="L15" s="29">
        <f>IF(Distances!L17&lt;Mile_limit,1,0)</f>
        <v>1</v>
      </c>
      <c r="M15" s="29">
        <f>IF(Distances!M17&lt;Mile_limit,1,0)</f>
        <v>1</v>
      </c>
      <c r="N15" s="7">
        <f>SUMPRODUCT(Used_as_hub?,HubCoversSF)</f>
        <v>0</v>
      </c>
      <c r="O15" s="26" t="s">
        <v>15</v>
      </c>
      <c r="P15" s="7">
        <v>1</v>
      </c>
    </row>
    <row r="16" spans="1:16" ht="12.75">
      <c r="A16" s="7" t="s">
        <v>12</v>
      </c>
      <c r="B16" s="29">
        <f>IF(Distances!B18&lt;Mile_limit,1,0)</f>
        <v>0</v>
      </c>
      <c r="C16" s="29">
        <f>IF(Distances!C18&lt;Mile_limit,1,0)</f>
        <v>0</v>
      </c>
      <c r="D16" s="29">
        <f>IF(Distances!D18&lt;Mile_limit,1,0)</f>
        <v>0</v>
      </c>
      <c r="E16" s="29">
        <f>IF(Distances!E18&lt;Mile_limit,1,0)</f>
        <v>0</v>
      </c>
      <c r="F16" s="29">
        <f>IF(Distances!F18&lt;Mile_limit,1,0)</f>
        <v>0</v>
      </c>
      <c r="G16" s="29">
        <f>IF(Distances!G18&lt;Mile_limit,1,0)</f>
        <v>0</v>
      </c>
      <c r="H16" s="29">
        <f>IF(Distances!H18&lt;Mile_limit,1,0)</f>
        <v>0</v>
      </c>
      <c r="I16" s="29">
        <f>IF(Distances!I18&lt;Mile_limit,1,0)</f>
        <v>0</v>
      </c>
      <c r="J16" s="29">
        <f>IF(Distances!J18&lt;Mile_limit,1,0)</f>
        <v>0</v>
      </c>
      <c r="K16" s="29">
        <f>IF(Distances!K18&lt;Mile_limit,1,0)</f>
        <v>1</v>
      </c>
      <c r="L16" s="29">
        <f>IF(Distances!L18&lt;Mile_limit,1,0)</f>
        <v>1</v>
      </c>
      <c r="M16" s="29">
        <f>IF(Distances!M18&lt;Mile_limit,1,0)</f>
        <v>1</v>
      </c>
      <c r="N16" s="7">
        <f>SUMPRODUCT(Used_as_hub?,HubCoversSE)</f>
        <v>0</v>
      </c>
      <c r="O16" s="26" t="s">
        <v>15</v>
      </c>
      <c r="P16" s="7">
        <v>1</v>
      </c>
    </row>
    <row r="17" spans="1:16" s="25" customFormat="1" ht="6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3.5" thickBot="1">
      <c r="A18" s="7" t="s">
        <v>51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7" t="s">
        <v>14</v>
      </c>
      <c r="P18" s="27">
        <f>SUM(Used_as_hub?)</f>
        <v>0</v>
      </c>
    </row>
  </sheetData>
  <mergeCells count="1">
    <mergeCell ref="B3:M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8:E45"/>
  <sheetViews>
    <sheetView workbookViewId="0" topLeftCell="A1">
      <selection activeCell="D33" sqref="D33"/>
    </sheetView>
  </sheetViews>
  <sheetFormatPr defaultColWidth="9.140625" defaultRowHeight="12.75"/>
  <cols>
    <col min="1" max="16384" width="9.140625" style="1" customWidth="1"/>
  </cols>
  <sheetData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s="2" customFormat="1" ht="12.75">
      <c r="A31" s="4"/>
      <c r="B31" s="4"/>
      <c r="C31" s="4"/>
      <c r="D31" s="4"/>
      <c r="E31" s="4"/>
    </row>
    <row r="32" spans="1:4" s="4" customFormat="1" ht="12.75">
      <c r="A32" s="3" t="s">
        <v>35</v>
      </c>
      <c r="B32" s="3" t="s">
        <v>34</v>
      </c>
      <c r="C32" s="3" t="s">
        <v>46</v>
      </c>
      <c r="D32" s="3" t="s">
        <v>34</v>
      </c>
    </row>
    <row r="33" spans="1:4" s="4" customFormat="1" ht="12.75">
      <c r="A33" s="3" t="s">
        <v>25</v>
      </c>
      <c r="B33" s="4">
        <v>0</v>
      </c>
      <c r="C33" s="3" t="s">
        <v>36</v>
      </c>
      <c r="D33" s="4">
        <f>Model!C17</f>
        <v>0</v>
      </c>
    </row>
    <row r="34" spans="1:4" s="4" customFormat="1" ht="12.75">
      <c r="A34" s="3" t="s">
        <v>26</v>
      </c>
      <c r="B34" s="4">
        <v>1</v>
      </c>
      <c r="C34" s="3" t="s">
        <v>40</v>
      </c>
      <c r="D34" s="4">
        <f>Model!C18</f>
        <v>0</v>
      </c>
    </row>
    <row r="35" spans="1:4" s="4" customFormat="1" ht="12.75">
      <c r="A35" s="3" t="s">
        <v>27</v>
      </c>
      <c r="B35" s="4">
        <v>0</v>
      </c>
      <c r="C35" s="3" t="s">
        <v>38</v>
      </c>
      <c r="D35" s="4">
        <f>Model!D18</f>
        <v>0</v>
      </c>
    </row>
    <row r="36" spans="1:4" s="4" customFormat="1" ht="12.75">
      <c r="A36" s="3" t="s">
        <v>24</v>
      </c>
      <c r="B36" s="4">
        <v>0</v>
      </c>
      <c r="C36" s="3" t="s">
        <v>39</v>
      </c>
      <c r="D36" s="4">
        <f>Model!E18</f>
        <v>0</v>
      </c>
    </row>
    <row r="37" spans="1:4" s="4" customFormat="1" ht="12.75">
      <c r="A37" s="3" t="s">
        <v>28</v>
      </c>
      <c r="B37" s="4">
        <v>0</v>
      </c>
      <c r="C37" s="3" t="s">
        <v>37</v>
      </c>
      <c r="D37" s="4">
        <f>Model!F18</f>
        <v>0</v>
      </c>
    </row>
    <row r="38" spans="1:4" s="4" customFormat="1" ht="12.75">
      <c r="A38" s="3" t="s">
        <v>29</v>
      </c>
      <c r="B38" s="4">
        <v>0</v>
      </c>
      <c r="C38" s="3" t="s">
        <v>41</v>
      </c>
      <c r="D38" s="4">
        <f>Model!G18</f>
        <v>0</v>
      </c>
    </row>
    <row r="39" spans="1:4" s="4" customFormat="1" ht="12.75">
      <c r="A39" s="3" t="s">
        <v>30</v>
      </c>
      <c r="B39" s="4">
        <v>1</v>
      </c>
      <c r="C39" s="3" t="s">
        <v>42</v>
      </c>
      <c r="D39" s="4">
        <f>Model!H18</f>
        <v>0</v>
      </c>
    </row>
    <row r="40" spans="1:4" s="4" customFormat="1" ht="12.75">
      <c r="A40" s="3" t="s">
        <v>31</v>
      </c>
      <c r="B40" s="4">
        <v>0</v>
      </c>
      <c r="C40" s="3" t="s">
        <v>21</v>
      </c>
      <c r="D40" s="4">
        <f>Model!I18</f>
        <v>0</v>
      </c>
    </row>
    <row r="41" spans="1:4" s="4" customFormat="1" ht="12.75">
      <c r="A41" s="3" t="s">
        <v>23</v>
      </c>
      <c r="B41" s="4">
        <v>0</v>
      </c>
      <c r="C41" s="3" t="s">
        <v>43</v>
      </c>
      <c r="D41" s="4">
        <f>Model!J18</f>
        <v>0</v>
      </c>
    </row>
    <row r="42" spans="1:4" s="4" customFormat="1" ht="12.75">
      <c r="A42" s="3" t="s">
        <v>22</v>
      </c>
      <c r="B42" s="4">
        <v>1</v>
      </c>
      <c r="C42" s="3" t="s">
        <v>44</v>
      </c>
      <c r="D42" s="4">
        <f>Model!K18</f>
        <v>0</v>
      </c>
    </row>
    <row r="43" spans="1:4" s="4" customFormat="1" ht="12.75">
      <c r="A43" s="3" t="s">
        <v>33</v>
      </c>
      <c r="B43" s="4">
        <v>0</v>
      </c>
      <c r="C43" s="3" t="s">
        <v>41</v>
      </c>
      <c r="D43" s="4">
        <f>Model!L18</f>
        <v>0</v>
      </c>
    </row>
    <row r="44" spans="1:4" s="4" customFormat="1" ht="12.75">
      <c r="A44" s="3" t="s">
        <v>32</v>
      </c>
      <c r="B44" s="4">
        <v>0</v>
      </c>
      <c r="C44" s="3" t="s">
        <v>45</v>
      </c>
      <c r="D44" s="4">
        <f>Model!M18</f>
        <v>0</v>
      </c>
    </row>
    <row r="45" spans="1:5" ht="12.75">
      <c r="A45" s="4"/>
      <c r="B45" s="4"/>
      <c r="C45" s="4"/>
      <c r="D45" s="4"/>
      <c r="E45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MSMap.8" shapeId="17872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 Vate</dc:creator>
  <cp:keywords/>
  <dc:description/>
  <cp:lastModifiedBy>jvandeva</cp:lastModifiedBy>
  <dcterms:created xsi:type="dcterms:W3CDTF">2000-08-10T00:00:54Z</dcterms:created>
  <dcterms:modified xsi:type="dcterms:W3CDTF">2003-01-14T15:58:26Z</dcterms:modified>
  <cp:category/>
  <cp:version/>
  <cp:contentType/>
  <cp:contentStatus/>
</cp:coreProperties>
</file>