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tabRatio="824" activeTab="4"/>
  </bookViews>
  <sheets>
    <sheet name="parameters" sheetId="1" r:id="rId1"/>
    <sheet name="two-step tree (1)" sheetId="2" r:id="rId2"/>
    <sheet name="two-step tree (2)" sheetId="3" r:id="rId3"/>
    <sheet name="multi-step tree (1)" sheetId="4" r:id="rId4"/>
    <sheet name="multi-step tree (2)" sheetId="5" r:id="rId5"/>
  </sheets>
  <definedNames>
    <definedName name="d">'parameters'!$H$6</definedName>
    <definedName name="mu">'parameters'!$B$6</definedName>
    <definedName name="p" localSheetId="2">'two-step tree (2)'!#REF!</definedName>
    <definedName name="p">'two-step tree (1)'!#REF!</definedName>
    <definedName name="q">'parameters'!$H$8</definedName>
    <definedName name="Radj" localSheetId="2">'two-step tree (2)'!$G$6</definedName>
    <definedName name="Radj">'two-step tree (1)'!$G$6</definedName>
    <definedName name="rf">'parameters'!$B$8</definedName>
    <definedName name="S0">'parameters'!$B$5</definedName>
    <definedName name="sigma">'parameters'!$B$7</definedName>
    <definedName name="Strike">'parameters'!$B$13</definedName>
    <definedName name="T">'parameters'!$B$11</definedName>
    <definedName name="u">'parameters'!$H$5</definedName>
    <definedName name="w">'parameters'!#REF!</definedName>
  </definedNames>
  <calcPr fullCalcOnLoad="1"/>
</workbook>
</file>

<file path=xl/sharedStrings.xml><?xml version="1.0" encoding="utf-8"?>
<sst xmlns="http://schemas.openxmlformats.org/spreadsheetml/2006/main" count="201" uniqueCount="113">
  <si>
    <t>d</t>
  </si>
  <si>
    <t>S0</t>
  </si>
  <si>
    <t>mu</t>
  </si>
  <si>
    <t>u</t>
  </si>
  <si>
    <t>t</t>
  </si>
  <si>
    <t>T</t>
  </si>
  <si>
    <t>PARAMETERS</t>
  </si>
  <si>
    <t>risk-neutral probability of copper price going up (p)</t>
  </si>
  <si>
    <t>actual probability of copper price going up (q)</t>
  </si>
  <si>
    <t>F=</t>
  </si>
  <si>
    <t>q</t>
  </si>
  <si>
    <t xml:space="preserve">E[S(2)] </t>
  </si>
  <si>
    <t>expected copper price under risk-neutral probabilites</t>
  </si>
  <si>
    <t>Start with T=2 and work backwards to T=0, using</t>
  </si>
  <si>
    <t>RISK-NEUTRAL APPROACH</t>
  </si>
  <si>
    <t>RISK-ADJUSTED DISCOUNT RATES</t>
  </si>
  <si>
    <t>Radj</t>
  </si>
  <si>
    <t>Note: in both approaches we have the same value</t>
  </si>
  <si>
    <t>Strike K</t>
  </si>
  <si>
    <t>Copper Binomial Tree</t>
  </si>
  <si>
    <t>Try to calculate value of option using risk-adjusted discount rate Radj</t>
  </si>
  <si>
    <t>What are the discount rates that we should use?</t>
  </si>
  <si>
    <t>up-node</t>
  </si>
  <si>
    <t>down-node</t>
  </si>
  <si>
    <t>0-node</t>
  </si>
  <si>
    <t>These are implied risk-adjusted discount rates that we had to use</t>
  </si>
  <si>
    <t>To calculate: C*exp(Radj) = q * C(up) + (1-q) * C(down)</t>
  </si>
  <si>
    <t>Note: They are different for different nodes because the option risk changes</t>
  </si>
  <si>
    <t>They are higher than risk-adjusted discount rates for copper</t>
  </si>
  <si>
    <t>Expected price</t>
  </si>
  <si>
    <t>check</t>
  </si>
  <si>
    <t>First, compute the number of each possible outcome</t>
  </si>
  <si>
    <t>Third, compute actual probabilities of reaching each node</t>
  </si>
  <si>
    <t>Second, compute (1-q)^n, (1-q)^(n-1)q….q^n for each column</t>
  </si>
  <si>
    <t>Compute (1-p)^n, (1-p)^(n-1)p….p^n for each column</t>
  </si>
  <si>
    <t>OPTION VALUE</t>
  </si>
  <si>
    <t>K=</t>
  </si>
  <si>
    <t>T=10</t>
  </si>
  <si>
    <t>To calculate the value of the option calculate the value of option at time 10</t>
  </si>
  <si>
    <t>Year T</t>
  </si>
  <si>
    <t>the second value is much lower since adjustment for risk has lowered the value of copper</t>
  </si>
  <si>
    <t>expected copper price under actual probabilites</t>
  </si>
  <si>
    <t>copper spot price per pound</t>
  </si>
  <si>
    <t>expected rate of price appreciation</t>
  </si>
  <si>
    <t>risk-free rate</t>
  </si>
  <si>
    <t>annual return volatility</t>
  </si>
  <si>
    <t>sigma</t>
  </si>
  <si>
    <t>rf</t>
  </si>
  <si>
    <t>Label</t>
  </si>
  <si>
    <t>Value</t>
  </si>
  <si>
    <t>Explanation</t>
  </si>
  <si>
    <t>horizon in years</t>
  </si>
  <si>
    <t>time step in years</t>
  </si>
  <si>
    <t>Answer: The value today of 1 unit of copperat T=2 is 2.65</t>
  </si>
  <si>
    <t>CALCULATION:</t>
  </si>
  <si>
    <t>EXPLANATION:</t>
  </si>
  <si>
    <t>strike price per pound</t>
  </si>
  <si>
    <t xml:space="preserve">Option of Buying Copper at 2.50/pound in year 2 </t>
  </si>
  <si>
    <t>C = (p * C(up) + (1-p) * C(down)) * exp( -rf t)</t>
  </si>
  <si>
    <t xml:space="preserve">Note also that the risk of the option is also dependent on the particular node. </t>
  </si>
  <si>
    <t>Hence we should use much higher risk-adjusted discount rate instead of Radj.</t>
  </si>
  <si>
    <t>Consequently, this new risk-adjusted discount rate should be different at every node.</t>
  </si>
  <si>
    <t>Now calculate the value of option using these new risk-adjusted discount rates and check that it comes out to the same answer:</t>
  </si>
  <si>
    <t>Copper Price</t>
  </si>
  <si>
    <t>sum should be equal to one at any point of time</t>
  </si>
  <si>
    <t>ACTUAL PROBABILITIES [q]</t>
  </si>
  <si>
    <t>RISK_NEUTRAL PROBABILITIES [p]</t>
  </si>
  <si>
    <t>check: should be 2^n</t>
  </si>
  <si>
    <t>check that sum is 1</t>
  </si>
  <si>
    <t>Strike</t>
  </si>
  <si>
    <t>1b) What is the expected price of copper price in two years from now under actual and risk-neutral probabilities?</t>
  </si>
  <si>
    <t>1a) What are the risk-neutral probabilities? Is the risk-neutral probability of an up move higher or lower than the actual probability? Why?</t>
  </si>
  <si>
    <t>1d) What should be the price of a forward contract delivering one unit of copper 2 years from now</t>
  </si>
  <si>
    <t>1e) Find the value of an option to buy copper two years from now at a strike price $2.50/pound.</t>
  </si>
  <si>
    <t>E(S1)=</t>
  </si>
  <si>
    <t>V(S1)=</t>
  </si>
  <si>
    <t>p</t>
  </si>
  <si>
    <t>actual probability the copper goes up</t>
  </si>
  <si>
    <t xml:space="preserve">E*[S(2)] </t>
  </si>
  <si>
    <t>1c) What is the value of a contract which delivers one unit of copper in two years from now?</t>
  </si>
  <si>
    <t>Use the current value of a delivery in two years, times the risk free rate.</t>
  </si>
  <si>
    <t>Answer: the value of option today is 0.63</t>
  </si>
  <si>
    <t>Why is it different from 0.63? Why it is higher than 0.63?</t>
  </si>
  <si>
    <t>It is higher because the risk-adjusted discount rate we are using is wrong. It is too low. The risk of the option is much higher than the risk of underlying copper contract.</t>
  </si>
  <si>
    <t>b) Calculate expected price in years 1..10</t>
  </si>
  <si>
    <t>Remember the Multi-step Binomial tree for copper price</t>
  </si>
  <si>
    <t>The tree with actual probabilities of reaching the nodes</t>
  </si>
  <si>
    <t>a) What is the current forward price for contracts delivering copper in each of the different years, t=1,2,3,…10? Graph the term structure of the forward price.</t>
  </si>
  <si>
    <t>c) Find the value of an option to buy copper at a fixed strike price of $2.50/pound, with the maturity date of t=1,2,3…10. Graph the term structure of the call prices.</t>
  </si>
  <si>
    <t>Option Value</t>
  </si>
  <si>
    <t>T=1</t>
  </si>
  <si>
    <t>T=2</t>
  </si>
  <si>
    <t>T=3</t>
  </si>
  <si>
    <t>T=4</t>
  </si>
  <si>
    <t>T=5</t>
  </si>
  <si>
    <t>T=6</t>
  </si>
  <si>
    <t>T=7</t>
  </si>
  <si>
    <t>T=8</t>
  </si>
  <si>
    <t>T=9</t>
  </si>
  <si>
    <t>d) What is the value of a contract that takes delivery of 1 unit of copper in every year, with the price collared at $3 and $7? With a collar price, the price is equal</t>
  </si>
  <si>
    <t>to the market price unless the market price is below $3, in which case the contract price is $3, or the market price is above $7, in which case the contract price is $7.</t>
  </si>
  <si>
    <t>RN Expected price</t>
  </si>
  <si>
    <t>Answer: The value today of 1 unit of copper at T=2 is 2.65</t>
  </si>
  <si>
    <t>Vt(S(t+1)) = (q * S(up) + (1-q) * S(down)) * exp(-ra)</t>
  </si>
  <si>
    <t>Vt(S(t+1)) = (p * S(up) + (1-p) * S(down)) * exp(-rf)</t>
  </si>
  <si>
    <t>Answer: using this method, the value of option today appears to be 0.76; but this is wrong.</t>
  </si>
  <si>
    <t>Another way to calculate option value is to do it by backward induction. Here is the calculation for the option with maturity date t=10.</t>
  </si>
  <si>
    <t>Here is the price paid at each node.</t>
  </si>
  <si>
    <t>The value received equals the actual price less the price paid:</t>
  </si>
  <si>
    <t>The value of the contract is calculated backward using the risk-neutral probabilities and the risk-free rate:</t>
  </si>
  <si>
    <t>Next, compute risk-neutral probabilities and then work out formulas starting with T=10</t>
  </si>
  <si>
    <t>The risk neutral expected price is also the forward price. Therefore we calculate the risk neutral expected price:</t>
  </si>
  <si>
    <t>and then sum everything up weighted by risk-neutral probabilities p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</si>
</sst>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000"/>
    <numFmt numFmtId="166" formatCode="0.0000000"/>
    <numFmt numFmtId="167" formatCode="0.0000"/>
    <numFmt numFmtId="168" formatCode="0.000000000"/>
    <numFmt numFmtId="169" formatCode="0.00000000"/>
    <numFmt numFmtId="170" formatCode="0.000000"/>
    <numFmt numFmtId="171" formatCode="0.000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.25"/>
      <color indexed="8"/>
      <name val="Arial"/>
      <family val="0"/>
    </font>
    <font>
      <sz val="8.5"/>
      <color indexed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0" fontId="0" fillId="22" borderId="0" xfId="0" applyFill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2" fontId="0" fillId="4" borderId="0" xfId="0" applyNumberFormat="1" applyFill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167" fontId="0" fillId="0" borderId="0" xfId="0" applyNumberFormat="1" applyAlignment="1">
      <alignment/>
    </xf>
    <xf numFmtId="0" fontId="0" fillId="0" borderId="19" xfId="0" applyFill="1" applyBorder="1" applyAlignment="1">
      <alignment/>
    </xf>
    <xf numFmtId="2" fontId="0" fillId="0" borderId="20" xfId="0" applyNumberFormat="1" applyFill="1" applyBorder="1" applyAlignment="1">
      <alignment/>
    </xf>
    <xf numFmtId="0" fontId="0" fillId="0" borderId="20" xfId="0" applyFill="1" applyBorder="1" applyAlignment="1">
      <alignment/>
    </xf>
    <xf numFmtId="2" fontId="0" fillId="0" borderId="21" xfId="0" applyNumberFormat="1" applyFill="1" applyBorder="1" applyAlignment="1">
      <alignment/>
    </xf>
    <xf numFmtId="9" fontId="0" fillId="4" borderId="0" xfId="60" applyFont="1" applyFill="1" applyAlignment="1">
      <alignment/>
    </xf>
    <xf numFmtId="9" fontId="0" fillId="0" borderId="0" xfId="60" applyFont="1" applyAlignment="1">
      <alignment/>
    </xf>
    <xf numFmtId="0" fontId="0" fillId="22" borderId="0" xfId="0" applyFill="1" applyAlignment="1">
      <alignment/>
    </xf>
    <xf numFmtId="0" fontId="15" fillId="4" borderId="0" xfId="48" applyFill="1" applyAlignment="1">
      <alignment/>
    </xf>
    <xf numFmtId="9" fontId="0" fillId="0" borderId="0" xfId="0" applyNumberFormat="1" applyAlignment="1">
      <alignment/>
    </xf>
    <xf numFmtId="9" fontId="0" fillId="4" borderId="0" xfId="60" applyFont="1" applyFill="1" applyAlignment="1">
      <alignment/>
    </xf>
    <xf numFmtId="9" fontId="0" fillId="0" borderId="0" xfId="6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45"/>
          <c:y val="0.1695"/>
          <c:w val="0.72375"/>
          <c:h val="0.808"/>
        </c:manualLayout>
      </c:layout>
      <c:lineChart>
        <c:grouping val="standard"/>
        <c:varyColors val="0"/>
        <c:ser>
          <c:idx val="0"/>
          <c:order val="0"/>
          <c:tx>
            <c:strRef>
              <c:f>'multi-step tree (1)'!$A$223</c:f>
              <c:strCache>
                <c:ptCount val="1"/>
                <c:pt idx="0">
                  <c:v>Expected price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'multi-step tree (1)'!$B$224:$K$224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'multi-step tree (1)'!$B$223:$K$223</c:f>
              <c:numCache>
                <c:ptCount val="10"/>
                <c:pt idx="0">
                  <c:v>2.65</c:v>
                </c:pt>
                <c:pt idx="1">
                  <c:v>2.927233815384273</c:v>
                </c:pt>
                <c:pt idx="2">
                  <c:v>3.233470871671384</c:v>
                </c:pt>
                <c:pt idx="3">
                  <c:v>3.571745387402466</c:v>
                </c:pt>
                <c:pt idx="4">
                  <c:v>3.94540901054615</c:v>
                </c:pt>
                <c:pt idx="5">
                  <c:v>4.358164026865094</c:v>
                </c:pt>
                <c:pt idx="6">
                  <c:v>4.814100042426715</c:v>
                </c:pt>
                <c:pt idx="7">
                  <c:v>5.317734503711073</c:v>
                </c:pt>
                <c:pt idx="8">
                  <c:v>5.874057456791982</c:v>
                </c:pt>
                <c:pt idx="9">
                  <c:v>6.488580989068541</c:v>
                </c:pt>
              </c:numCache>
            </c:numRef>
          </c:val>
          <c:smooth val="0"/>
        </c:ser>
        <c:marker val="1"/>
        <c:axId val="23485748"/>
        <c:axId val="10045141"/>
      </c:lineChart>
      <c:catAx>
        <c:axId val="23485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45141"/>
        <c:crosses val="autoZero"/>
        <c:auto val="1"/>
        <c:lblOffset val="100"/>
        <c:tickLblSkip val="1"/>
        <c:noMultiLvlLbl val="0"/>
      </c:catAx>
      <c:valAx>
        <c:axId val="100451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857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05"/>
          <c:y val="0.48925"/>
          <c:w val="0.2415"/>
          <c:h val="0.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'multi-step tree (1)'!#REF!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'multi-step tree (1)'!#REF!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'multi-step tree (1)'!#REF!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'multi-step tree (1)'!#REF!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3297406"/>
        <c:axId val="8350063"/>
      </c:lineChart>
      <c:catAx>
        <c:axId val="23297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50063"/>
        <c:crosses val="autoZero"/>
        <c:auto val="1"/>
        <c:lblOffset val="100"/>
        <c:tickLblSkip val="1"/>
        <c:noMultiLvlLbl val="0"/>
      </c:catAx>
      <c:valAx>
        <c:axId val="83500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974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45"/>
          <c:y val="0.169"/>
          <c:w val="0.72375"/>
          <c:h val="0.80875"/>
        </c:manualLayout>
      </c:layout>
      <c:lineChart>
        <c:grouping val="standard"/>
        <c:varyColors val="0"/>
        <c:ser>
          <c:idx val="0"/>
          <c:order val="0"/>
          <c:tx>
            <c:strRef>
              <c:f>'multi-step tree (1)'!$A$274</c:f>
              <c:strCache>
                <c:ptCount val="1"/>
                <c:pt idx="0">
                  <c:v>Option Value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'multi-step tree (1)'!$B$224:$K$224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'multi-step tree (1)'!$B$274:$K$274</c:f>
              <c:numCache>
                <c:ptCount val="10"/>
                <c:pt idx="0">
                  <c:v>0.1499999999999999</c:v>
                </c:pt>
                <c:pt idx="1">
                  <c:v>0.4789332753409656</c:v>
                </c:pt>
                <c:pt idx="2">
                  <c:v>0.5102883716919755</c:v>
                </c:pt>
                <c:pt idx="3">
                  <c:v>0.7283323525942307</c:v>
                </c:pt>
                <c:pt idx="4">
                  <c:v>0.8926691925356478</c:v>
                </c:pt>
                <c:pt idx="5">
                  <c:v>0.9689319240592374</c:v>
                </c:pt>
                <c:pt idx="6">
                  <c:v>1.080680640434585</c:v>
                </c:pt>
                <c:pt idx="7">
                  <c:v>1.1727711245645909</c:v>
                </c:pt>
                <c:pt idx="8">
                  <c:v>1.2278584701980513</c:v>
                </c:pt>
                <c:pt idx="9">
                  <c:v>1.331514008021999</c:v>
                </c:pt>
              </c:numCache>
            </c:numRef>
          </c:val>
          <c:smooth val="0"/>
        </c:ser>
        <c:marker val="1"/>
        <c:axId val="8041704"/>
        <c:axId val="5266473"/>
      </c:lineChart>
      <c:catAx>
        <c:axId val="8041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6473"/>
        <c:crosses val="autoZero"/>
        <c:auto val="1"/>
        <c:lblOffset val="100"/>
        <c:tickLblSkip val="1"/>
        <c:noMultiLvlLbl val="0"/>
      </c:catAx>
      <c:valAx>
        <c:axId val="52664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417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"/>
          <c:y val="0.48725"/>
          <c:w val="0.241"/>
          <c:h val="0.0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45"/>
          <c:y val="0.1695"/>
          <c:w val="0.72375"/>
          <c:h val="0.808"/>
        </c:manualLayout>
      </c:layout>
      <c:lineChart>
        <c:grouping val="standard"/>
        <c:varyColors val="0"/>
        <c:ser>
          <c:idx val="0"/>
          <c:order val="0"/>
          <c:tx>
            <c:strRef>
              <c:f>'multi-step tree (1)'!$A$177</c:f>
              <c:strCache>
                <c:ptCount val="1"/>
                <c:pt idx="0">
                  <c:v>RN Expected price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'multi-step tree (1)'!$B$178:$K$178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'multi-step tree (1)'!$B$177:$K$177</c:f>
              <c:numCache>
                <c:ptCount val="10"/>
                <c:pt idx="0">
                  <c:v>2.65</c:v>
                </c:pt>
                <c:pt idx="1">
                  <c:v>2.7844709375870114</c:v>
                </c:pt>
                <c:pt idx="2">
                  <c:v>2.925765434817619</c:v>
                </c:pt>
                <c:pt idx="3">
                  <c:v>3.0742297446967113</c:v>
                </c:pt>
                <c:pt idx="4">
                  <c:v>3.230227690405106</c:v>
                </c:pt>
                <c:pt idx="5">
                  <c:v>3.394141556876162</c:v>
                </c:pt>
                <c:pt idx="6">
                  <c:v>3.5663730276143415</c:v>
                </c:pt>
                <c:pt idx="7">
                  <c:v>3.747344169051446</c:v>
                </c:pt>
                <c:pt idx="8">
                  <c:v>3.9374984648527924</c:v>
                </c:pt>
                <c:pt idx="9">
                  <c:v>4.137301902707953</c:v>
                </c:pt>
              </c:numCache>
            </c:numRef>
          </c:val>
          <c:smooth val="0"/>
        </c:ser>
        <c:marker val="1"/>
        <c:axId val="47398258"/>
        <c:axId val="23931139"/>
      </c:lineChart>
      <c:catAx>
        <c:axId val="47398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31139"/>
        <c:crosses val="autoZero"/>
        <c:auto val="1"/>
        <c:lblOffset val="100"/>
        <c:tickLblSkip val="1"/>
        <c:noMultiLvlLbl val="0"/>
      </c:catAx>
      <c:valAx>
        <c:axId val="23931139"/>
        <c:scaling>
          <c:orientation val="minMax"/>
          <c:max val="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982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05"/>
          <c:y val="0.48925"/>
          <c:w val="0.2415"/>
          <c:h val="0.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45"/>
          <c:y val="0.1695"/>
          <c:w val="0.72375"/>
          <c:h val="0.808"/>
        </c:manualLayout>
      </c:layout>
      <c:lineChart>
        <c:grouping val="standard"/>
        <c:varyColors val="0"/>
        <c:ser>
          <c:idx val="0"/>
          <c:order val="0"/>
          <c:tx>
            <c:strRef>
              <c:f>'multi-step tree (2)'!$A$223</c:f>
              <c:strCache>
                <c:ptCount val="1"/>
                <c:pt idx="0">
                  <c:v>Expected price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'multi-step tree (2)'!$B$224:$K$224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'multi-step tree (2)'!$B$223:$K$223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4053660"/>
        <c:axId val="59374077"/>
      </c:lineChart>
      <c:catAx>
        <c:axId val="14053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74077"/>
        <c:crosses val="autoZero"/>
        <c:auto val="1"/>
        <c:lblOffset val="100"/>
        <c:tickLblSkip val="1"/>
        <c:noMultiLvlLbl val="0"/>
      </c:catAx>
      <c:valAx>
        <c:axId val="593740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536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05"/>
          <c:y val="0.48925"/>
          <c:w val="0.2415"/>
          <c:h val="0.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'multi-step tree (2)'!#REF!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'multi-step tree (2)'!#REF!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'multi-step tree (2)'!#REF!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'multi-step tree (2)'!#REF!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4604646"/>
        <c:axId val="44570903"/>
      </c:lineChart>
      <c:catAx>
        <c:axId val="64604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70903"/>
        <c:crosses val="autoZero"/>
        <c:auto val="1"/>
        <c:lblOffset val="100"/>
        <c:tickLblSkip val="1"/>
        <c:noMultiLvlLbl val="0"/>
      </c:catAx>
      <c:valAx>
        <c:axId val="445709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046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45"/>
          <c:y val="0.169"/>
          <c:w val="0.72375"/>
          <c:h val="0.80875"/>
        </c:manualLayout>
      </c:layout>
      <c:lineChart>
        <c:grouping val="standard"/>
        <c:varyColors val="0"/>
        <c:ser>
          <c:idx val="0"/>
          <c:order val="0"/>
          <c:tx>
            <c:strRef>
              <c:f>'multi-step tree (2)'!$A$274</c:f>
              <c:strCache>
                <c:ptCount val="1"/>
                <c:pt idx="0">
                  <c:v>Option Value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'multi-step tree (2)'!$B$224:$K$224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'multi-step tree (2)'!$B$274:$K$274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5593808"/>
        <c:axId val="53473361"/>
      </c:lineChart>
      <c:catAx>
        <c:axId val="65593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73361"/>
        <c:crosses val="autoZero"/>
        <c:auto val="1"/>
        <c:lblOffset val="100"/>
        <c:tickLblSkip val="1"/>
        <c:noMultiLvlLbl val="0"/>
      </c:catAx>
      <c:valAx>
        <c:axId val="534733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938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"/>
          <c:y val="0.48725"/>
          <c:w val="0.241"/>
          <c:h val="0.0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45"/>
          <c:y val="0.1695"/>
          <c:w val="0.72375"/>
          <c:h val="0.808"/>
        </c:manualLayout>
      </c:layout>
      <c:lineChart>
        <c:grouping val="standard"/>
        <c:varyColors val="0"/>
        <c:ser>
          <c:idx val="0"/>
          <c:order val="0"/>
          <c:tx>
            <c:strRef>
              <c:f>'multi-step tree (2)'!$A$177</c:f>
              <c:strCache>
                <c:ptCount val="1"/>
                <c:pt idx="0">
                  <c:v>RN Expected price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'multi-step tree (2)'!$B$178:$K$178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'multi-step tree (2)'!$B$177:$K$177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1498202"/>
        <c:axId val="36374955"/>
      </c:lineChart>
      <c:catAx>
        <c:axId val="11498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74955"/>
        <c:crosses val="autoZero"/>
        <c:auto val="1"/>
        <c:lblOffset val="100"/>
        <c:tickLblSkip val="1"/>
        <c:noMultiLvlLbl val="0"/>
      </c:catAx>
      <c:valAx>
        <c:axId val="36374955"/>
        <c:scaling>
          <c:orientation val="minMax"/>
          <c:max val="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982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05"/>
          <c:y val="0.48925"/>
          <c:w val="0.2415"/>
          <c:h val="0.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224</xdr:row>
      <xdr:rowOff>133350</xdr:rowOff>
    </xdr:from>
    <xdr:to>
      <xdr:col>10</xdr:col>
      <xdr:colOff>457200</xdr:colOff>
      <xdr:row>241</xdr:row>
      <xdr:rowOff>95250</xdr:rowOff>
    </xdr:to>
    <xdr:graphicFrame>
      <xdr:nvGraphicFramePr>
        <xdr:cNvPr id="1" name="Chart 3"/>
        <xdr:cNvGraphicFramePr/>
      </xdr:nvGraphicFramePr>
      <xdr:xfrm>
        <a:off x="2400300" y="36404550"/>
        <a:ext cx="47815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95250</xdr:colOff>
      <xdr:row>244</xdr:row>
      <xdr:rowOff>0</xdr:rowOff>
    </xdr:from>
    <xdr:to>
      <xdr:col>9</xdr:col>
      <xdr:colOff>495300</xdr:colOff>
      <xdr:row>244</xdr:row>
      <xdr:rowOff>0</xdr:rowOff>
    </xdr:to>
    <xdr:graphicFrame>
      <xdr:nvGraphicFramePr>
        <xdr:cNvPr id="2" name="Chart 4"/>
        <xdr:cNvGraphicFramePr/>
      </xdr:nvGraphicFramePr>
      <xdr:xfrm>
        <a:off x="1914525" y="39509700"/>
        <a:ext cx="4667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276</xdr:row>
      <xdr:rowOff>0</xdr:rowOff>
    </xdr:from>
    <xdr:to>
      <xdr:col>10</xdr:col>
      <xdr:colOff>495300</xdr:colOff>
      <xdr:row>292</xdr:row>
      <xdr:rowOff>133350</xdr:rowOff>
    </xdr:to>
    <xdr:graphicFrame>
      <xdr:nvGraphicFramePr>
        <xdr:cNvPr id="3" name="Chart 21"/>
        <xdr:cNvGraphicFramePr/>
      </xdr:nvGraphicFramePr>
      <xdr:xfrm>
        <a:off x="2428875" y="44719875"/>
        <a:ext cx="479107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581025</xdr:colOff>
      <xdr:row>178</xdr:row>
      <xdr:rowOff>133350</xdr:rowOff>
    </xdr:from>
    <xdr:to>
      <xdr:col>10</xdr:col>
      <xdr:colOff>457200</xdr:colOff>
      <xdr:row>195</xdr:row>
      <xdr:rowOff>95250</xdr:rowOff>
    </xdr:to>
    <xdr:graphicFrame>
      <xdr:nvGraphicFramePr>
        <xdr:cNvPr id="4" name="Chart 3"/>
        <xdr:cNvGraphicFramePr/>
      </xdr:nvGraphicFramePr>
      <xdr:xfrm>
        <a:off x="2400300" y="28956000"/>
        <a:ext cx="4781550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224</xdr:row>
      <xdr:rowOff>133350</xdr:rowOff>
    </xdr:from>
    <xdr:to>
      <xdr:col>10</xdr:col>
      <xdr:colOff>457200</xdr:colOff>
      <xdr:row>241</xdr:row>
      <xdr:rowOff>95250</xdr:rowOff>
    </xdr:to>
    <xdr:graphicFrame>
      <xdr:nvGraphicFramePr>
        <xdr:cNvPr id="1" name="Chart 3"/>
        <xdr:cNvGraphicFramePr/>
      </xdr:nvGraphicFramePr>
      <xdr:xfrm>
        <a:off x="2400300" y="36404550"/>
        <a:ext cx="47815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95250</xdr:colOff>
      <xdr:row>244</xdr:row>
      <xdr:rowOff>0</xdr:rowOff>
    </xdr:from>
    <xdr:to>
      <xdr:col>9</xdr:col>
      <xdr:colOff>495300</xdr:colOff>
      <xdr:row>244</xdr:row>
      <xdr:rowOff>0</xdr:rowOff>
    </xdr:to>
    <xdr:graphicFrame>
      <xdr:nvGraphicFramePr>
        <xdr:cNvPr id="2" name="Chart 4"/>
        <xdr:cNvGraphicFramePr/>
      </xdr:nvGraphicFramePr>
      <xdr:xfrm>
        <a:off x="1914525" y="39509700"/>
        <a:ext cx="4667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276</xdr:row>
      <xdr:rowOff>0</xdr:rowOff>
    </xdr:from>
    <xdr:to>
      <xdr:col>10</xdr:col>
      <xdr:colOff>495300</xdr:colOff>
      <xdr:row>292</xdr:row>
      <xdr:rowOff>133350</xdr:rowOff>
    </xdr:to>
    <xdr:graphicFrame>
      <xdr:nvGraphicFramePr>
        <xdr:cNvPr id="3" name="Chart 3"/>
        <xdr:cNvGraphicFramePr/>
      </xdr:nvGraphicFramePr>
      <xdr:xfrm>
        <a:off x="2428875" y="44719875"/>
        <a:ext cx="479107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581025</xdr:colOff>
      <xdr:row>178</xdr:row>
      <xdr:rowOff>133350</xdr:rowOff>
    </xdr:from>
    <xdr:to>
      <xdr:col>10</xdr:col>
      <xdr:colOff>457200</xdr:colOff>
      <xdr:row>195</xdr:row>
      <xdr:rowOff>95250</xdr:rowOff>
    </xdr:to>
    <xdr:graphicFrame>
      <xdr:nvGraphicFramePr>
        <xdr:cNvPr id="4" name="Chart 3"/>
        <xdr:cNvGraphicFramePr/>
      </xdr:nvGraphicFramePr>
      <xdr:xfrm>
        <a:off x="2400300" y="28956000"/>
        <a:ext cx="4781550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13.8515625" style="0" customWidth="1"/>
    <col min="5" max="5" width="13.00390625" style="0" customWidth="1"/>
    <col min="6" max="6" width="7.421875" style="0" customWidth="1"/>
    <col min="7" max="7" width="4.421875" style="0" customWidth="1"/>
    <col min="8" max="8" width="7.140625" style="0" customWidth="1"/>
  </cols>
  <sheetData>
    <row r="2" ht="12.75">
      <c r="A2" t="s">
        <v>6</v>
      </c>
    </row>
    <row r="4" spans="1:6" ht="12.75">
      <c r="A4" s="21" t="s">
        <v>48</v>
      </c>
      <c r="B4" s="22" t="s">
        <v>49</v>
      </c>
      <c r="C4" s="22" t="s">
        <v>50</v>
      </c>
      <c r="D4" s="22"/>
      <c r="E4" s="23"/>
      <c r="F4" s="24"/>
    </row>
    <row r="5" spans="1:8" ht="12.75">
      <c r="A5" s="20" t="s">
        <v>1</v>
      </c>
      <c r="B5" s="26">
        <v>2.65</v>
      </c>
      <c r="C5" s="12" t="s">
        <v>42</v>
      </c>
      <c r="D5" s="12"/>
      <c r="E5" s="13"/>
      <c r="F5" s="4"/>
      <c r="G5" t="s">
        <v>3</v>
      </c>
      <c r="H5" s="5">
        <f>EXP((mu-0.5*sigma^2)*B10+sigma*SQRT(B10))</f>
        <v>1.4060719983391865</v>
      </c>
    </row>
    <row r="6" spans="1:8" ht="12.75">
      <c r="A6" s="14" t="s">
        <v>2</v>
      </c>
      <c r="B6" s="27">
        <f>0.1</f>
        <v>0.1</v>
      </c>
      <c r="C6" s="4" t="s">
        <v>43</v>
      </c>
      <c r="D6" s="4"/>
      <c r="E6" s="15"/>
      <c r="F6" s="4"/>
      <c r="G6" t="s">
        <v>0</v>
      </c>
      <c r="H6" s="5">
        <f>EXP((mu-0.5*sigma^2)*B10-sigma*SQRT(B10))</f>
        <v>0.8031610698753591</v>
      </c>
    </row>
    <row r="7" spans="1:6" ht="12.75">
      <c r="A7" s="14" t="s">
        <v>46</v>
      </c>
      <c r="B7" s="27">
        <v>0.28</v>
      </c>
      <c r="C7" s="4" t="s">
        <v>45</v>
      </c>
      <c r="D7" s="4"/>
      <c r="E7" s="15"/>
      <c r="F7" s="4"/>
    </row>
    <row r="8" spans="1:9" ht="12.75">
      <c r="A8" s="14" t="s">
        <v>47</v>
      </c>
      <c r="B8" s="27">
        <v>0.05</v>
      </c>
      <c r="C8" s="4" t="s">
        <v>44</v>
      </c>
      <c r="D8" s="4"/>
      <c r="E8" s="15"/>
      <c r="F8" s="4"/>
      <c r="G8" t="s">
        <v>10</v>
      </c>
      <c r="H8" s="5">
        <v>0.5</v>
      </c>
      <c r="I8" t="s">
        <v>77</v>
      </c>
    </row>
    <row r="9" spans="1:6" ht="12.75">
      <c r="A9" s="16"/>
      <c r="B9" s="28"/>
      <c r="C9" s="4"/>
      <c r="D9" s="4"/>
      <c r="E9" s="15"/>
      <c r="F9" s="4"/>
    </row>
    <row r="10" spans="1:6" ht="12.75">
      <c r="A10" s="16" t="s">
        <v>4</v>
      </c>
      <c r="B10" s="28">
        <f>1</f>
        <v>1</v>
      </c>
      <c r="C10" s="4" t="s">
        <v>52</v>
      </c>
      <c r="D10" s="4"/>
      <c r="E10" s="15"/>
      <c r="F10" s="4"/>
    </row>
    <row r="11" spans="1:6" ht="12.75">
      <c r="A11" s="16" t="s">
        <v>5</v>
      </c>
      <c r="B11" s="28">
        <f>2</f>
        <v>2</v>
      </c>
      <c r="C11" s="4" t="s">
        <v>51</v>
      </c>
      <c r="D11" s="4"/>
      <c r="E11" s="15"/>
      <c r="F11" s="4"/>
    </row>
    <row r="12" spans="1:6" ht="12.75">
      <c r="A12" s="16"/>
      <c r="B12" s="28"/>
      <c r="C12" s="4"/>
      <c r="D12" s="4"/>
      <c r="E12" s="15"/>
      <c r="F12" s="4"/>
    </row>
    <row r="13" spans="1:6" ht="12.75">
      <c r="A13" s="17" t="s">
        <v>18</v>
      </c>
      <c r="B13" s="29">
        <v>2.5</v>
      </c>
      <c r="C13" s="18" t="s">
        <v>56</v>
      </c>
      <c r="D13" s="18"/>
      <c r="E13" s="19"/>
      <c r="F13" s="4"/>
    </row>
    <row r="16" ht="12.75">
      <c r="A16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7"/>
  <sheetViews>
    <sheetView zoomScalePageLayoutView="0" workbookViewId="0" topLeftCell="A1">
      <selection activeCell="F76" sqref="F76"/>
    </sheetView>
  </sheetViews>
  <sheetFormatPr defaultColWidth="9.140625" defaultRowHeight="12.75"/>
  <cols>
    <col min="2" max="2" width="11.7109375" style="0" bestFit="1" customWidth="1"/>
    <col min="3" max="3" width="13.7109375" style="0" bestFit="1" customWidth="1"/>
    <col min="4" max="5" width="9.00390625" style="0" customWidth="1"/>
    <col min="6" max="6" width="9.57421875" style="0" bestFit="1" customWidth="1"/>
    <col min="7" max="7" width="12.421875" style="0" customWidth="1"/>
    <col min="8" max="8" width="7.00390625" style="0" customWidth="1"/>
    <col min="13" max="13" width="12.7109375" style="0" customWidth="1"/>
  </cols>
  <sheetData>
    <row r="1" spans="1:14" ht="12.75">
      <c r="A1" s="3" t="s">
        <v>71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4" spans="2:8" ht="12.75">
      <c r="B4" s="6"/>
      <c r="C4" s="6"/>
      <c r="D4" s="7">
        <f>C5*u</f>
        <v>5.239151930960916</v>
      </c>
      <c r="F4" s="2" t="s">
        <v>10</v>
      </c>
      <c r="G4" s="30">
        <f>q</f>
        <v>0.5</v>
      </c>
      <c r="H4" t="s">
        <v>8</v>
      </c>
    </row>
    <row r="5" spans="2:7" ht="12.75">
      <c r="B5" s="6"/>
      <c r="C5" s="7">
        <f>S0*u</f>
        <v>3.7260907955988443</v>
      </c>
      <c r="D5" s="6"/>
      <c r="F5" s="2" t="s">
        <v>74</v>
      </c>
      <c r="G5" s="10">
        <f>$C$5*$G$4+$C$7*(1-$G$4)</f>
        <v>2.927233815384273</v>
      </c>
    </row>
    <row r="6" spans="2:7" ht="12.75">
      <c r="B6" s="7">
        <f>S0</f>
        <v>2.65</v>
      </c>
      <c r="C6" s="6"/>
      <c r="D6" s="7">
        <f>C5*d</f>
        <v>2.9926510698458957</v>
      </c>
      <c r="F6" s="2" t="s">
        <v>16</v>
      </c>
      <c r="G6" s="30">
        <f>0.1</f>
        <v>0.1</v>
      </c>
    </row>
    <row r="7" spans="2:7" ht="12.75">
      <c r="B7" s="6"/>
      <c r="C7" s="7">
        <f>S0*d</f>
        <v>2.1283768351697017</v>
      </c>
      <c r="D7" s="6"/>
      <c r="F7" s="2" t="s">
        <v>75</v>
      </c>
      <c r="G7" s="10">
        <f>$G$5*EXP(-Radj)</f>
        <v>2.6486706874998562</v>
      </c>
    </row>
    <row r="8" spans="2:8" ht="12.75">
      <c r="B8" s="6"/>
      <c r="C8" s="6"/>
      <c r="D8" s="7">
        <f>C7*d</f>
        <v>1.7094294160328283</v>
      </c>
      <c r="F8" s="2" t="s">
        <v>76</v>
      </c>
      <c r="G8" s="30">
        <f>(G7*EXP(rf)-C7)/(C5-C7)</f>
        <v>0.4106455339734806</v>
      </c>
      <c r="H8" t="s">
        <v>7</v>
      </c>
    </row>
    <row r="10" spans="1:14" ht="12.75">
      <c r="A10" s="3" t="s">
        <v>70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2" spans="2:5" ht="12.75">
      <c r="B12" t="s">
        <v>11</v>
      </c>
      <c r="C12" s="6">
        <f>D4*q^2+2*D6*q*(1-q)+D8*(1-q)^2</f>
        <v>3.233470871671384</v>
      </c>
      <c r="E12" t="s">
        <v>41</v>
      </c>
    </row>
    <row r="13" spans="2:5" ht="12.75">
      <c r="B13" t="s">
        <v>78</v>
      </c>
      <c r="C13" s="6">
        <f>D4*G8^2+2*D6*G8*(1-G8)+D8*(1-G8)^2</f>
        <v>2.925765434817619</v>
      </c>
      <c r="E13" t="s">
        <v>12</v>
      </c>
    </row>
    <row r="14" ht="12.75">
      <c r="E14" t="s">
        <v>40</v>
      </c>
    </row>
    <row r="18" spans="1:14" ht="12.75">
      <c r="A18" s="3" t="s">
        <v>79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20" spans="2:4" ht="12.75">
      <c r="B20" s="2" t="s">
        <v>14</v>
      </c>
      <c r="C20" s="2"/>
      <c r="D20" s="2"/>
    </row>
    <row r="21" spans="2:4" ht="12.75">
      <c r="B21" s="1"/>
      <c r="C21" s="1"/>
      <c r="D21" s="1"/>
    </row>
    <row r="22" spans="2:6" ht="12.75">
      <c r="B22" s="1" t="s">
        <v>54</v>
      </c>
      <c r="C22" s="1"/>
      <c r="D22" s="1"/>
      <c r="F22" t="s">
        <v>55</v>
      </c>
    </row>
    <row r="24" ht="12.75">
      <c r="B24" t="s">
        <v>19</v>
      </c>
    </row>
    <row r="25" spans="2:6" ht="12.75">
      <c r="B25" s="6"/>
      <c r="C25" s="6"/>
      <c r="D25" s="7">
        <f>D4</f>
        <v>5.239151930960916</v>
      </c>
      <c r="F25" t="s">
        <v>13</v>
      </c>
    </row>
    <row r="26" spans="2:4" ht="12.75">
      <c r="B26" s="6"/>
      <c r="C26" s="7">
        <f>(D25*G8+D27*(1-G8))*EXP(-rf)</f>
        <v>3.7242216865153503</v>
      </c>
      <c r="D26" s="6"/>
    </row>
    <row r="27" spans="2:6" ht="12.75">
      <c r="B27" s="7">
        <f>(C26*G8+C28*(1-G8))*EXP(-rf)</f>
        <v>2.6473420418192313</v>
      </c>
      <c r="C27" s="6"/>
      <c r="D27" s="7">
        <f>D6</f>
        <v>2.9926510698458957</v>
      </c>
      <c r="F27" t="s">
        <v>104</v>
      </c>
    </row>
    <row r="28" spans="2:4" ht="12.75">
      <c r="B28" s="6"/>
      <c r="C28" s="7">
        <f>(D27*G8+D29*(1-G8))*EXP(-rf)</f>
        <v>2.1273091831198876</v>
      </c>
      <c r="D28" s="6"/>
    </row>
    <row r="29" spans="2:6" ht="12.75">
      <c r="B29" s="6"/>
      <c r="C29" s="6"/>
      <c r="D29" s="7">
        <f>D8</f>
        <v>1.7094294160328283</v>
      </c>
      <c r="F29" t="s">
        <v>102</v>
      </c>
    </row>
    <row r="31" spans="2:5" ht="12.75">
      <c r="B31" s="2" t="s">
        <v>15</v>
      </c>
      <c r="C31" s="2"/>
      <c r="D31" s="2"/>
      <c r="E31" s="1"/>
    </row>
    <row r="32" spans="2:4" ht="12.75">
      <c r="B32" s="1"/>
      <c r="C32" s="1"/>
      <c r="D32" s="1"/>
    </row>
    <row r="33" spans="2:6" ht="12.75">
      <c r="B33" s="1" t="s">
        <v>54</v>
      </c>
      <c r="C33" s="1"/>
      <c r="D33" s="1"/>
      <c r="F33" t="s">
        <v>55</v>
      </c>
    </row>
    <row r="35" ht="12.75">
      <c r="B35" t="s">
        <v>19</v>
      </c>
    </row>
    <row r="36" spans="2:6" ht="12.75">
      <c r="B36" s="6"/>
      <c r="C36" s="6"/>
      <c r="D36" s="7">
        <f>D4</f>
        <v>5.239151930960916</v>
      </c>
      <c r="F36" t="s">
        <v>13</v>
      </c>
    </row>
    <row r="37" spans="2:4" ht="12.75">
      <c r="B37" s="6"/>
      <c r="C37" s="7">
        <f>(D36*q+D38*(1-q))*EXP(-Radj)</f>
        <v>3.7242216865153495</v>
      </c>
      <c r="D37" s="6"/>
    </row>
    <row r="38" spans="2:6" ht="12.75">
      <c r="B38" s="7">
        <f>(C37*q+C39*(1-q))*EXP(-Radj)</f>
        <v>2.6473420418192304</v>
      </c>
      <c r="C38" s="6"/>
      <c r="D38" s="7">
        <f>D6</f>
        <v>2.9926510698458957</v>
      </c>
      <c r="F38" t="s">
        <v>103</v>
      </c>
    </row>
    <row r="39" spans="1:4" ht="12.75">
      <c r="A39" s="4"/>
      <c r="B39" s="11"/>
      <c r="C39" s="7">
        <f>(D38*q+D40*(1-q))*EXP(-Radj)</f>
        <v>2.1273091831198876</v>
      </c>
      <c r="D39" s="6"/>
    </row>
    <row r="40" spans="2:6" ht="12.75">
      <c r="B40" s="8"/>
      <c r="C40" s="6"/>
      <c r="D40" s="7">
        <f>D8</f>
        <v>1.7094294160328283</v>
      </c>
      <c r="F40" t="s">
        <v>53</v>
      </c>
    </row>
    <row r="44" ht="12.75">
      <c r="B44" t="s">
        <v>17</v>
      </c>
    </row>
    <row r="45" ht="12.75">
      <c r="F45" s="8"/>
    </row>
    <row r="48" spans="1:14" ht="12.75">
      <c r="A48" s="3" t="s">
        <v>72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50" spans="2:6" ht="12.75">
      <c r="B50" t="s">
        <v>9</v>
      </c>
      <c r="C50" s="6">
        <f>B27*EXP(rf*2)</f>
        <v>2.9257654348176194</v>
      </c>
      <c r="F50" t="s">
        <v>80</v>
      </c>
    </row>
    <row r="51" ht="12.75">
      <c r="C51" s="6"/>
    </row>
    <row r="54" spans="1:14" ht="12.75">
      <c r="A54" s="3" t="s">
        <v>73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6" spans="2:4" ht="12.75">
      <c r="B56" s="2" t="s">
        <v>14</v>
      </c>
      <c r="C56" s="2"/>
      <c r="D56" s="2"/>
    </row>
    <row r="58" ht="12.75">
      <c r="B58" t="s">
        <v>57</v>
      </c>
    </row>
    <row r="60" spans="2:6" ht="12.75">
      <c r="B60" s="6"/>
      <c r="C60" s="6"/>
      <c r="D60" s="7">
        <f>MAX(D25-Strike,0)</f>
        <v>2.739151930960916</v>
      </c>
      <c r="F60" t="s">
        <v>13</v>
      </c>
    </row>
    <row r="61" spans="2:6" ht="12.75">
      <c r="B61" s="6"/>
      <c r="C61" s="7">
        <f>(D60*G8+(1-G8)*D62)*EXP(-rf)</f>
        <v>1.3461481252635648</v>
      </c>
      <c r="D61" s="6"/>
      <c r="F61" t="s">
        <v>58</v>
      </c>
    </row>
    <row r="62" spans="2:4" ht="12.75">
      <c r="B62" s="7">
        <f>(C61*G8+(1-G8)*C63)*EXP(-rf)</f>
        <v>0.6337130046427043</v>
      </c>
      <c r="C62" s="6"/>
      <c r="D62" s="7">
        <f>MAX(D27-Strike,0)</f>
        <v>0.4926510698458957</v>
      </c>
    </row>
    <row r="63" spans="2:4" ht="12.75">
      <c r="B63" s="6"/>
      <c r="C63" s="7">
        <f>(D62*G8+(1-G8)*D64)*EXP(-rf)</f>
        <v>0.19243843223395618</v>
      </c>
      <c r="D63" s="6"/>
    </row>
    <row r="64" spans="2:6" ht="12.75">
      <c r="B64" s="6"/>
      <c r="C64" s="6"/>
      <c r="D64" s="7">
        <f>MAX(D29-Strike,0)</f>
        <v>0</v>
      </c>
      <c r="F64" t="s">
        <v>81</v>
      </c>
    </row>
    <row r="67" spans="2:5" ht="12.75">
      <c r="B67" s="2" t="s">
        <v>15</v>
      </c>
      <c r="C67" s="2"/>
      <c r="D67" s="2"/>
      <c r="E67" s="2"/>
    </row>
    <row r="69" ht="12.75">
      <c r="B69" t="s">
        <v>57</v>
      </c>
    </row>
    <row r="71" spans="2:6" ht="12.75">
      <c r="B71" s="6"/>
      <c r="C71" s="6"/>
      <c r="D71" s="7">
        <f>MAX(D25-Strike,0)</f>
        <v>2.739151930960916</v>
      </c>
      <c r="F71" t="s">
        <v>20</v>
      </c>
    </row>
    <row r="72" spans="2:4" ht="12.75">
      <c r="B72" s="6"/>
      <c r="C72" s="7">
        <f>(D71*q+D73*(1-q))*EXP(-Radj)</f>
        <v>1.4621281414254508</v>
      </c>
      <c r="D72" s="6"/>
    </row>
    <row r="73" spans="2:4" ht="12.75">
      <c r="B73" s="7">
        <f>(C72*q+C74*(1-q))*EXP(-Radj)</f>
        <v>0.7623312715174614</v>
      </c>
      <c r="C73" s="6"/>
      <c r="D73" s="7">
        <f>MAX(D27-Strike,0)</f>
        <v>0.4926510698458957</v>
      </c>
    </row>
    <row r="74" spans="2:4" ht="12.75">
      <c r="B74" s="6"/>
      <c r="C74" s="7">
        <f>(D73*q+D75*(1-q))*EXP(-Radj)</f>
        <v>0.2228845610160067</v>
      </c>
      <c r="D74" s="6"/>
    </row>
    <row r="75" spans="2:6" ht="12.75">
      <c r="B75" s="6"/>
      <c r="C75" s="6"/>
      <c r="D75" s="7">
        <f>MAX(D29-Strike,0)</f>
        <v>0</v>
      </c>
      <c r="F75" t="s">
        <v>105</v>
      </c>
    </row>
    <row r="77" ht="12.75">
      <c r="B77" t="s">
        <v>82</v>
      </c>
    </row>
    <row r="78" ht="12.75">
      <c r="B78" t="s">
        <v>83</v>
      </c>
    </row>
    <row r="79" ht="12.75">
      <c r="B79" t="s">
        <v>60</v>
      </c>
    </row>
    <row r="80" ht="12.75">
      <c r="B80" t="s">
        <v>59</v>
      </c>
    </row>
    <row r="81" ht="12.75">
      <c r="B81" t="s">
        <v>61</v>
      </c>
    </row>
    <row r="83" spans="2:6" ht="12.75">
      <c r="B83" s="2" t="s">
        <v>21</v>
      </c>
      <c r="C83" s="2"/>
      <c r="D83" s="2"/>
      <c r="E83" s="2"/>
      <c r="F83" s="2"/>
    </row>
    <row r="85" spans="2:6" ht="12.75">
      <c r="B85" t="s">
        <v>22</v>
      </c>
      <c r="D85" s="31">
        <f>LN((D60*q+(1-q)*D62)/$C$61)</f>
        <v>0.18264573186585423</v>
      </c>
      <c r="F85" t="s">
        <v>25</v>
      </c>
    </row>
    <row r="86" spans="2:6" ht="12.75">
      <c r="B86" t="s">
        <v>23</v>
      </c>
      <c r="D86" s="31">
        <f>LN((D62*q+(1-q)*D64)/C63)</f>
        <v>0.24687770380108168</v>
      </c>
      <c r="F86" t="s">
        <v>26</v>
      </c>
    </row>
    <row r="87" spans="2:6" ht="12.75">
      <c r="B87" t="s">
        <v>24</v>
      </c>
      <c r="D87" s="31">
        <f>LN((C61*q+(1-q)*C63)/B62)</f>
        <v>0.1938760957021709</v>
      </c>
      <c r="F87" t="s">
        <v>27</v>
      </c>
    </row>
    <row r="88" ht="12.75">
      <c r="F88" t="s">
        <v>28</v>
      </c>
    </row>
    <row r="90" ht="12.75">
      <c r="B90" t="s">
        <v>62</v>
      </c>
    </row>
    <row r="92" spans="2:4" ht="12.75">
      <c r="B92" s="6"/>
      <c r="C92" s="6"/>
      <c r="D92" s="7">
        <f>MAX(D25-Strike,0)</f>
        <v>2.739151930960916</v>
      </c>
    </row>
    <row r="93" spans="2:4" ht="12.75">
      <c r="B93" s="6"/>
      <c r="C93" s="7">
        <f>(D92*q+D94*(1-q))*EXP(-D85)</f>
        <v>1.3461481252635648</v>
      </c>
      <c r="D93" s="6"/>
    </row>
    <row r="94" spans="2:4" ht="12.75">
      <c r="B94" s="7">
        <f>(C93*q+C95*(1-q))*EXP(-D87)</f>
        <v>0.6337130046427044</v>
      </c>
      <c r="C94" s="6"/>
      <c r="D94" s="7">
        <f>MAX(D27-Strike,0)</f>
        <v>0.4926510698458957</v>
      </c>
    </row>
    <row r="95" spans="2:4" ht="12.75">
      <c r="B95" s="6"/>
      <c r="C95" s="7">
        <f>(D94*q+D96*(1-q))*EXP(-D86)</f>
        <v>0.19243843223395618</v>
      </c>
      <c r="D95" s="6"/>
    </row>
    <row r="96" spans="2:4" ht="12.75">
      <c r="B96" s="6"/>
      <c r="C96" s="6"/>
      <c r="D96" s="7">
        <f>MAX(D29-Strike,0)</f>
        <v>0</v>
      </c>
    </row>
    <row r="97" spans="2:4" ht="12.75">
      <c r="B97" s="6"/>
      <c r="C97" s="6"/>
      <c r="D97" s="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7"/>
  <sheetViews>
    <sheetView workbookViewId="0" topLeftCell="A1">
      <selection activeCell="D91" sqref="D91"/>
    </sheetView>
  </sheetViews>
  <sheetFormatPr defaultColWidth="9.140625" defaultRowHeight="12.75"/>
  <cols>
    <col min="2" max="2" width="11.7109375" style="0" bestFit="1" customWidth="1"/>
    <col min="3" max="3" width="13.7109375" style="0" bestFit="1" customWidth="1"/>
    <col min="4" max="5" width="9.00390625" style="0" customWidth="1"/>
    <col min="6" max="6" width="9.57421875" style="0" bestFit="1" customWidth="1"/>
    <col min="7" max="7" width="12.421875" style="0" customWidth="1"/>
    <col min="8" max="8" width="7.00390625" style="0" customWidth="1"/>
    <col min="13" max="13" width="12.7109375" style="0" customWidth="1"/>
  </cols>
  <sheetData>
    <row r="1" spans="1:14" ht="12.75">
      <c r="A1" s="3" t="s">
        <v>71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4" spans="2:8" ht="12.75">
      <c r="B4" s="6"/>
      <c r="C4" s="6"/>
      <c r="D4" s="7">
        <f>C5*u</f>
        <v>5.239151930960916</v>
      </c>
      <c r="F4" s="2" t="s">
        <v>10</v>
      </c>
      <c r="G4" s="35">
        <f>q</f>
        <v>0.5</v>
      </c>
      <c r="H4" t="s">
        <v>8</v>
      </c>
    </row>
    <row r="5" spans="2:7" ht="12.75">
      <c r="B5" s="6"/>
      <c r="C5" s="7">
        <f>S0*u</f>
        <v>3.7260907955988443</v>
      </c>
      <c r="D5" s="6"/>
      <c r="F5" s="2" t="s">
        <v>74</v>
      </c>
      <c r="G5" s="10">
        <f>$C$5*$G$4+$C$7*(1-$G$4)</f>
        <v>2.927233815384273</v>
      </c>
    </row>
    <row r="6" spans="2:7" ht="12.75">
      <c r="B6" s="7">
        <f>S0</f>
        <v>2.65</v>
      </c>
      <c r="C6" s="6"/>
      <c r="D6" s="7">
        <f>C5*d</f>
        <v>2.9926510698458957</v>
      </c>
      <c r="F6" s="2" t="s">
        <v>16</v>
      </c>
      <c r="G6" s="35">
        <v>0.15</v>
      </c>
    </row>
    <row r="7" spans="2:7" ht="12.75">
      <c r="B7" s="6"/>
      <c r="C7" s="7">
        <f>S0*d</f>
        <v>2.1283768351697017</v>
      </c>
      <c r="D7" s="6"/>
      <c r="F7" s="2" t="s">
        <v>75</v>
      </c>
      <c r="G7" s="10">
        <f>$G$5*EXP(-Radj)</f>
        <v>2.519493493762399</v>
      </c>
    </row>
    <row r="8" spans="2:8" ht="12.75">
      <c r="B8" s="6"/>
      <c r="C8" s="6"/>
      <c r="D8" s="7">
        <f>C7*d</f>
        <v>1.7094294160328283</v>
      </c>
      <c r="F8" s="2" t="s">
        <v>76</v>
      </c>
      <c r="G8" s="35">
        <f>(G7*EXP(rf)-C7)/(C5-C7)</f>
        <v>0.3256489366785061</v>
      </c>
      <c r="H8" t="s">
        <v>7</v>
      </c>
    </row>
    <row r="10" spans="1:14" ht="12.75">
      <c r="A10" s="3" t="s">
        <v>70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2" spans="2:5" ht="12.75">
      <c r="B12" t="s">
        <v>11</v>
      </c>
      <c r="C12" s="6">
        <f>D4*q^2+2*D6*q*(1-q)+D8*(1-q)^2</f>
        <v>3.233470871671384</v>
      </c>
      <c r="E12" t="s">
        <v>41</v>
      </c>
    </row>
    <row r="13" spans="2:5" ht="12.75">
      <c r="B13" t="s">
        <v>78</v>
      </c>
      <c r="C13" s="6">
        <f>D4*G8^2+2*D6*G8*(1-G8)+D8*(1-G8)^2</f>
        <v>2.6473420418192317</v>
      </c>
      <c r="E13" t="s">
        <v>12</v>
      </c>
    </row>
    <row r="14" ht="12.75">
      <c r="E14" t="s">
        <v>40</v>
      </c>
    </row>
    <row r="18" spans="1:14" ht="12.75">
      <c r="A18" s="3" t="s">
        <v>79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20" spans="2:4" ht="12.75">
      <c r="B20" s="2" t="s">
        <v>14</v>
      </c>
      <c r="C20" s="2"/>
      <c r="D20" s="2"/>
    </row>
    <row r="21" spans="2:4" ht="12.75">
      <c r="B21" s="1"/>
      <c r="C21" s="1"/>
      <c r="D21" s="1"/>
    </row>
    <row r="22" spans="2:4" ht="12.75">
      <c r="B22" s="1" t="s">
        <v>54</v>
      </c>
      <c r="C22" s="1"/>
      <c r="D22" s="1"/>
    </row>
    <row r="24" ht="12.75">
      <c r="B24" t="s">
        <v>19</v>
      </c>
    </row>
    <row r="25" spans="2:4" ht="12.75">
      <c r="B25" s="6"/>
      <c r="C25" s="6"/>
      <c r="D25" s="7">
        <f>D4</f>
        <v>5.239151930960916</v>
      </c>
    </row>
    <row r="26" spans="2:4" ht="12.75">
      <c r="B26" s="6"/>
      <c r="C26" s="7">
        <f>(D25*G8+D27*(1-G8))*EXP(-rf)</f>
        <v>3.542589251577075</v>
      </c>
      <c r="D26" s="6"/>
    </row>
    <row r="27" spans="2:4" ht="12.75">
      <c r="B27" s="7">
        <f>(C26*G8+C28*(1-G8))*EXP(-rf)</f>
        <v>2.3954141377777587</v>
      </c>
      <c r="C27" s="6"/>
      <c r="D27" s="7">
        <f>D6</f>
        <v>2.9926510698458957</v>
      </c>
    </row>
    <row r="28" spans="2:4" ht="12.75">
      <c r="B28" s="6"/>
      <c r="C28" s="7">
        <f>(D27*G8+D29*(1-G8))*EXP(-rf)</f>
        <v>2.0235590899942153</v>
      </c>
      <c r="D28" s="6"/>
    </row>
    <row r="29" spans="2:4" ht="12.75">
      <c r="B29" s="6"/>
      <c r="C29" s="6"/>
      <c r="D29" s="7">
        <f>D8</f>
        <v>1.7094294160328283</v>
      </c>
    </row>
    <row r="31" spans="2:5" ht="12.75">
      <c r="B31" s="2" t="s">
        <v>15</v>
      </c>
      <c r="C31" s="2"/>
      <c r="D31" s="2"/>
      <c r="E31" s="1"/>
    </row>
    <row r="32" spans="2:4" ht="12.75">
      <c r="B32" s="1"/>
      <c r="C32" s="1"/>
      <c r="D32" s="1"/>
    </row>
    <row r="33" spans="2:4" ht="12.75">
      <c r="B33" s="1" t="s">
        <v>54</v>
      </c>
      <c r="C33" s="1"/>
      <c r="D33" s="1"/>
    </row>
    <row r="35" ht="12.75">
      <c r="B35" t="s">
        <v>19</v>
      </c>
    </row>
    <row r="36" spans="2:4" ht="12.75">
      <c r="B36" s="6"/>
      <c r="C36" s="6"/>
      <c r="D36" s="7">
        <f>D4</f>
        <v>5.239151930960916</v>
      </c>
    </row>
    <row r="37" spans="2:4" ht="12.75">
      <c r="B37" s="6"/>
      <c r="C37" s="7">
        <f>(D36*q+D38*(1-q))*EXP(-Radj)</f>
        <v>3.5425892515770747</v>
      </c>
      <c r="D37" s="6"/>
    </row>
    <row r="38" spans="2:4" ht="12.75">
      <c r="B38" s="7">
        <f>(C37*q+C39*(1-q))*EXP(-Radj)</f>
        <v>2.3954141377777582</v>
      </c>
      <c r="C38" s="6"/>
      <c r="D38" s="7">
        <f>D6</f>
        <v>2.9926510698458957</v>
      </c>
    </row>
    <row r="39" spans="1:4" ht="12.75">
      <c r="A39" s="4"/>
      <c r="B39" s="11"/>
      <c r="C39" s="7">
        <f>(D38*q+D40*(1-q))*EXP(-Radj)</f>
        <v>2.023559089994215</v>
      </c>
      <c r="D39" s="6"/>
    </row>
    <row r="40" spans="2:4" ht="12.75">
      <c r="B40" s="8"/>
      <c r="C40" s="6"/>
      <c r="D40" s="7">
        <f>D8</f>
        <v>1.7094294160328283</v>
      </c>
    </row>
    <row r="44" ht="12.75">
      <c r="B44" t="s">
        <v>17</v>
      </c>
    </row>
    <row r="45" ht="12.75">
      <c r="F45" s="8"/>
    </row>
    <row r="48" spans="1:14" ht="12.75">
      <c r="A48" s="3" t="s">
        <v>72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50" spans="2:3" ht="12.75">
      <c r="B50" t="s">
        <v>9</v>
      </c>
      <c r="C50" s="6">
        <f>B27*EXP(rf*2)</f>
        <v>2.6473420418192317</v>
      </c>
    </row>
    <row r="51" ht="12.75">
      <c r="C51" s="6"/>
    </row>
    <row r="54" spans="1:14" ht="12.75">
      <c r="A54" s="3" t="s">
        <v>73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6" spans="2:4" ht="12.75">
      <c r="B56" s="2" t="s">
        <v>14</v>
      </c>
      <c r="C56" s="2"/>
      <c r="D56" s="2"/>
    </row>
    <row r="58" ht="12.75">
      <c r="B58" t="s">
        <v>57</v>
      </c>
    </row>
    <row r="60" spans="2:4" ht="12.75">
      <c r="B60" s="6"/>
      <c r="C60" s="6"/>
      <c r="D60" s="7">
        <f>MAX(D25-Strike,0)</f>
        <v>2.739151930960916</v>
      </c>
    </row>
    <row r="61" spans="2:4" ht="12.75">
      <c r="B61" s="6"/>
      <c r="C61" s="7">
        <f>(D60*G8+(1-G8)*D62)*EXP(-rf)</f>
        <v>1.1645156903252902</v>
      </c>
      <c r="D61" s="6"/>
    </row>
    <row r="62" spans="2:4" ht="12.75">
      <c r="B62" s="7">
        <f>(C61*G8+(1-G8)*C63)*EXP(-rf)</f>
        <v>0.45862001789729717</v>
      </c>
      <c r="C62" s="6"/>
      <c r="D62" s="7">
        <f>MAX(D27-Strike,0)</f>
        <v>0.4926510698458957</v>
      </c>
    </row>
    <row r="63" spans="2:4" ht="12.75">
      <c r="B63" s="6"/>
      <c r="C63" s="7">
        <f>(D62*G8+(1-G8)*D64)*EXP(-rf)</f>
        <v>0.15260697036367532</v>
      </c>
      <c r="D63" s="6"/>
    </row>
    <row r="64" spans="2:4" ht="12.75">
      <c r="B64" s="6"/>
      <c r="C64" s="6"/>
      <c r="D64" s="7">
        <f>MAX(D29-Strike,0)</f>
        <v>0</v>
      </c>
    </row>
    <row r="67" spans="2:5" ht="12.75">
      <c r="B67" s="2" t="s">
        <v>15</v>
      </c>
      <c r="C67" s="2"/>
      <c r="D67" s="2"/>
      <c r="E67" s="2"/>
    </row>
    <row r="69" ht="12.75">
      <c r="B69" t="s">
        <v>57</v>
      </c>
    </row>
    <row r="71" spans="2:4" ht="12.75">
      <c r="B71" s="6"/>
      <c r="C71" s="6"/>
      <c r="D71" s="7">
        <f>MAX(D25-Strike,0)</f>
        <v>2.739151930960916</v>
      </c>
    </row>
    <row r="72" spans="2:4" ht="12.75">
      <c r="B72" s="6"/>
      <c r="C72" s="7">
        <f>(D71*q+D73*(1-q))*EXP(-Radj)</f>
        <v>1.3908193105144302</v>
      </c>
      <c r="D72" s="6"/>
    </row>
    <row r="73" spans="2:4" ht="12.75">
      <c r="B73" s="7">
        <f>(C72*q+C74*(1-q))*EXP(-Radj)</f>
        <v>0.68978585940793</v>
      </c>
      <c r="C73" s="6"/>
      <c r="D73" s="7">
        <f>MAX(D27-Strike,0)</f>
        <v>0.4926510698458957</v>
      </c>
    </row>
    <row r="74" spans="2:4" ht="12.75">
      <c r="B74" s="6"/>
      <c r="C74" s="7">
        <f>(D73*q+D75*(1-q))*EXP(-Radj)</f>
        <v>0.21201435270535035</v>
      </c>
      <c r="D74" s="6"/>
    </row>
    <row r="75" spans="2:4" ht="12.75">
      <c r="B75" s="6"/>
      <c r="C75" s="6"/>
      <c r="D75" s="7">
        <f>MAX(D29-Strike,0)</f>
        <v>0</v>
      </c>
    </row>
    <row r="83" spans="2:6" ht="12.75">
      <c r="B83" s="2" t="s">
        <v>21</v>
      </c>
      <c r="C83" s="2"/>
      <c r="D83" s="2"/>
      <c r="E83" s="2"/>
      <c r="F83" s="2"/>
    </row>
    <row r="85" spans="2:4" ht="12.75">
      <c r="B85" t="s">
        <v>22</v>
      </c>
      <c r="D85" s="36">
        <f>LN((D60*q+(1-q)*D62)/$C$61)</f>
        <v>0.3275877213959036</v>
      </c>
    </row>
    <row r="86" spans="2:4" ht="12.75">
      <c r="B86" t="s">
        <v>23</v>
      </c>
      <c r="D86" s="36">
        <f>LN((D62*q+(1-q)*D64)/C63)</f>
        <v>0.47878817866309886</v>
      </c>
    </row>
    <row r="87" spans="2:4" ht="12.75">
      <c r="B87" t="s">
        <v>24</v>
      </c>
      <c r="D87" s="36">
        <f>LN((C61*q+(1-q)*C63)/B62)</f>
        <v>0.3618356337974162</v>
      </c>
    </row>
    <row r="90" ht="12.75">
      <c r="B90" t="s">
        <v>62</v>
      </c>
    </row>
    <row r="92" spans="2:4" ht="12.75">
      <c r="B92" s="6"/>
      <c r="C92" s="6"/>
      <c r="D92" s="7">
        <f>MAX(D25-Strike,0)</f>
        <v>2.739151930960916</v>
      </c>
    </row>
    <row r="93" spans="2:4" ht="12.75">
      <c r="B93" s="6"/>
      <c r="C93" s="7">
        <f>(D92*q+D94*(1-q))*EXP(-D85)</f>
        <v>1.1645156903252902</v>
      </c>
      <c r="D93" s="6"/>
    </row>
    <row r="94" spans="2:4" ht="12.75">
      <c r="B94" s="7">
        <f>(C93*q+C95*(1-q))*EXP(-D87)</f>
        <v>0.45862001789729717</v>
      </c>
      <c r="C94" s="6"/>
      <c r="D94" s="7">
        <f>MAX(D27-Strike,0)</f>
        <v>0.4926510698458957</v>
      </c>
    </row>
    <row r="95" spans="2:4" ht="12.75">
      <c r="B95" s="6"/>
      <c r="C95" s="7">
        <f>(D94*q+D96*(1-q))*EXP(-D86)</f>
        <v>0.15260697036367532</v>
      </c>
      <c r="D95" s="6"/>
    </row>
    <row r="96" spans="2:4" ht="12.75">
      <c r="B96" s="6"/>
      <c r="C96" s="6"/>
      <c r="D96" s="7">
        <f>MAX(D29-Strike,0)</f>
        <v>0</v>
      </c>
    </row>
    <row r="97" spans="2:4" ht="12.75">
      <c r="B97" s="6"/>
      <c r="C97" s="6"/>
      <c r="D97" s="8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89"/>
  <sheetViews>
    <sheetView zoomScalePageLayoutView="0" workbookViewId="0" topLeftCell="A349">
      <selection activeCell="J396" sqref="J396"/>
    </sheetView>
  </sheetViews>
  <sheetFormatPr defaultColWidth="9.140625" defaultRowHeight="12.75"/>
  <cols>
    <col min="1" max="1" width="18.140625" style="0" customWidth="1"/>
    <col min="10" max="10" width="9.57421875" style="0" bestFit="1" customWidth="1"/>
  </cols>
  <sheetData>
    <row r="1" spans="1:14" ht="12.75">
      <c r="A1" s="3" t="s">
        <v>85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4" spans="1:12" ht="12.75">
      <c r="A4" s="2" t="s">
        <v>63</v>
      </c>
      <c r="B4" s="6"/>
      <c r="C4" s="6"/>
      <c r="D4" s="6"/>
      <c r="E4" s="6"/>
      <c r="F4" s="6"/>
      <c r="G4" s="6"/>
      <c r="H4" s="6"/>
      <c r="I4" s="6"/>
      <c r="J4" s="6"/>
      <c r="K4" s="6">
        <f>J5*u</f>
        <v>56.9264247394802</v>
      </c>
      <c r="L4" s="25"/>
    </row>
    <row r="5" spans="2:13" ht="12.75">
      <c r="B5" s="6"/>
      <c r="C5" s="6"/>
      <c r="D5" s="6"/>
      <c r="E5" s="6"/>
      <c r="F5" s="6"/>
      <c r="G5" s="6"/>
      <c r="H5" s="6"/>
      <c r="I5" s="6"/>
      <c r="J5" s="6">
        <f>I6*u</f>
        <v>40.48613784124861</v>
      </c>
      <c r="K5" s="6"/>
      <c r="M5" s="6"/>
    </row>
    <row r="6" spans="2:11" ht="12.75">
      <c r="B6" s="6"/>
      <c r="C6" s="6"/>
      <c r="D6" s="6"/>
      <c r="E6" s="6"/>
      <c r="F6" s="6"/>
      <c r="G6" s="6"/>
      <c r="H6" s="6"/>
      <c r="I6" s="6">
        <f>H7*u</f>
        <v>28.793787152485592</v>
      </c>
      <c r="J6" s="6"/>
      <c r="K6" s="6">
        <f>J7*u</f>
        <v>32.516889783698495</v>
      </c>
    </row>
    <row r="7" spans="2:11" ht="12.75">
      <c r="B7" s="6"/>
      <c r="C7" s="6"/>
      <c r="D7" s="6"/>
      <c r="E7" s="6"/>
      <c r="F7" s="6"/>
      <c r="G7" s="6"/>
      <c r="H7" s="6">
        <f>G8*u</f>
        <v>20.478174081054185</v>
      </c>
      <c r="I7" s="6"/>
      <c r="J7" s="6">
        <f>I8*u</f>
        <v>23.126048895153698</v>
      </c>
      <c r="K7" s="6"/>
    </row>
    <row r="8" spans="2:11" ht="12.75">
      <c r="B8" s="6"/>
      <c r="C8" s="6"/>
      <c r="D8" s="6"/>
      <c r="E8" s="6"/>
      <c r="F8" s="6"/>
      <c r="G8" s="6">
        <f>F9*u</f>
        <v>14.564100632999192</v>
      </c>
      <c r="H8" s="6"/>
      <c r="I8" s="6">
        <f>H9*u</f>
        <v>16.44727220403333</v>
      </c>
      <c r="J8" s="6"/>
      <c r="K8" s="6">
        <f>J9*u</f>
        <v>18.573942172621507</v>
      </c>
    </row>
    <row r="9" spans="2:11" ht="12.75">
      <c r="B9" s="6"/>
      <c r="C9" s="6"/>
      <c r="D9" s="6"/>
      <c r="E9" s="6"/>
      <c r="F9" s="6">
        <f>E10*u</f>
        <v>10.358004888940187</v>
      </c>
      <c r="G9" s="6"/>
      <c r="H9" s="6">
        <f>G10*u</f>
        <v>11.697318646172025</v>
      </c>
      <c r="I9" s="6"/>
      <c r="J9" s="6">
        <f>I10*u</f>
        <v>13.20980873992266</v>
      </c>
      <c r="K9" s="6"/>
    </row>
    <row r="10" spans="2:11" ht="12.75">
      <c r="B10" s="6"/>
      <c r="C10" s="6"/>
      <c r="D10" s="6"/>
      <c r="E10" s="6">
        <f>D11*u</f>
        <v>7.366624825168823</v>
      </c>
      <c r="F10" s="6"/>
      <c r="G10" s="6">
        <f>F11*u</f>
        <v>8.3191462883754</v>
      </c>
      <c r="H10" s="6"/>
      <c r="I10" s="6">
        <f>H11*u</f>
        <v>9.39483095853251</v>
      </c>
      <c r="J10" s="6"/>
      <c r="K10" s="6">
        <f>J11*u</f>
        <v>10.609604120405153</v>
      </c>
    </row>
    <row r="11" spans="2:11" ht="12.75">
      <c r="B11" s="8"/>
      <c r="C11" s="6"/>
      <c r="D11" s="6">
        <f>C12*u</f>
        <v>5.239151930960916</v>
      </c>
      <c r="E11" s="6"/>
      <c r="F11" s="6">
        <f>E12*u</f>
        <v>5.916586275952971</v>
      </c>
      <c r="G11" s="6"/>
      <c r="H11" s="6">
        <f>G12*u</f>
        <v>6.681614433421208</v>
      </c>
      <c r="I11" s="6"/>
      <c r="J11" s="6">
        <f>I12*u</f>
        <v>7.545562483953115</v>
      </c>
      <c r="K11" s="6"/>
    </row>
    <row r="12" spans="1:11" ht="12.75">
      <c r="A12" s="4"/>
      <c r="B12" s="9"/>
      <c r="C12" s="6">
        <f>B13*u</f>
        <v>3.7260907955988443</v>
      </c>
      <c r="D12" s="6"/>
      <c r="E12" s="6">
        <f>D11*d</f>
        <v>4.207882870110122</v>
      </c>
      <c r="F12" s="6"/>
      <c r="G12" s="6">
        <f>F11*d</f>
        <v>4.751971763404255</v>
      </c>
      <c r="H12" s="6"/>
      <c r="I12" s="6">
        <f>H11*d</f>
        <v>5.366412596841219</v>
      </c>
      <c r="J12" s="6"/>
      <c r="K12" s="6">
        <f>J11*d</f>
        <v>6.060302037423156</v>
      </c>
    </row>
    <row r="13" spans="2:11" ht="12.75">
      <c r="B13" s="8">
        <f>S0</f>
        <v>2.65</v>
      </c>
      <c r="C13" s="6"/>
      <c r="D13" s="6">
        <f>C12*d</f>
        <v>2.9926510698458957</v>
      </c>
      <c r="E13" s="6"/>
      <c r="F13" s="6">
        <f>E12*d</f>
        <v>3.3796077078678426</v>
      </c>
      <c r="G13" s="6"/>
      <c r="H13" s="6">
        <f>G12*d</f>
        <v>3.816598725513258</v>
      </c>
      <c r="I13" s="6"/>
      <c r="J13" s="6">
        <f>I12*d</f>
        <v>4.310093682671597</v>
      </c>
      <c r="K13" s="6"/>
    </row>
    <row r="14" spans="2:11" ht="12.75">
      <c r="B14" s="6"/>
      <c r="C14" s="6">
        <f>B13*d</f>
        <v>2.1283768351697017</v>
      </c>
      <c r="D14" s="6"/>
      <c r="E14" s="6">
        <f>D13*d</f>
        <v>2.4035808350210677</v>
      </c>
      <c r="F14" s="6"/>
      <c r="G14" s="6">
        <f>F13*d</f>
        <v>2.7143693424101465</v>
      </c>
      <c r="H14" s="6"/>
      <c r="I14" s="6">
        <f>H13*d</f>
        <v>3.06534351566816</v>
      </c>
      <c r="J14" s="6"/>
      <c r="K14" s="6">
        <f>J13*d</f>
        <v>3.461699453437546</v>
      </c>
    </row>
    <row r="15" spans="2:11" ht="12.75">
      <c r="B15" s="6"/>
      <c r="C15" s="6"/>
      <c r="D15" s="6">
        <f>C14*d</f>
        <v>1.7094294160328283</v>
      </c>
      <c r="E15" s="6"/>
      <c r="F15" s="6">
        <f>E14*d</f>
        <v>1.9304625549874297</v>
      </c>
      <c r="G15" s="6"/>
      <c r="H15" s="6">
        <f>G14*d</f>
        <v>2.1800757850870083</v>
      </c>
      <c r="I15" s="6"/>
      <c r="J15" s="6">
        <f>I14*d</f>
        <v>2.461964577579534</v>
      </c>
      <c r="K15" s="6"/>
    </row>
    <row r="16" spans="2:11" ht="12.75">
      <c r="B16" s="6"/>
      <c r="C16" s="6"/>
      <c r="D16" s="6"/>
      <c r="E16" s="6">
        <f>D15*d</f>
        <v>1.3729471586573367</v>
      </c>
      <c r="F16" s="6"/>
      <c r="G16" s="6">
        <f>F15*d</f>
        <v>1.5504723710180233</v>
      </c>
      <c r="H16" s="6"/>
      <c r="I16" s="6">
        <f>H15*d</f>
        <v>1.7509519999598449</v>
      </c>
      <c r="J16" s="6"/>
      <c r="K16" s="6">
        <f>J15*d</f>
        <v>1.977354104124015</v>
      </c>
    </row>
    <row r="17" spans="2:11" ht="12.75">
      <c r="B17" s="6"/>
      <c r="C17" s="6"/>
      <c r="D17" s="6"/>
      <c r="E17" s="6"/>
      <c r="F17" s="6">
        <f>E16*d</f>
        <v>1.1026977088295609</v>
      </c>
      <c r="G17" s="6"/>
      <c r="H17" s="6">
        <f>G16*d</f>
        <v>1.2452790483190201</v>
      </c>
      <c r="I17" s="6"/>
      <c r="J17" s="6">
        <f>I16*d</f>
        <v>1.4062964815881487</v>
      </c>
      <c r="K17" s="6"/>
    </row>
    <row r="18" spans="2:11" ht="12.75">
      <c r="B18" s="6"/>
      <c r="C18" s="6"/>
      <c r="D18" s="6"/>
      <c r="E18" s="6"/>
      <c r="F18" s="6"/>
      <c r="G18" s="6">
        <f>F17*d</f>
        <v>0.8856438715726572</v>
      </c>
      <c r="H18" s="6"/>
      <c r="I18" s="6">
        <f>H17*d</f>
        <v>1.0001596527412733</v>
      </c>
      <c r="J18" s="6"/>
      <c r="K18" s="6">
        <f>J17*d</f>
        <v>1.1294825867142906</v>
      </c>
    </row>
    <row r="19" spans="2:11" ht="12.75">
      <c r="B19" s="6"/>
      <c r="C19" s="6"/>
      <c r="D19" s="6"/>
      <c r="E19" s="6"/>
      <c r="F19" s="6"/>
      <c r="G19" s="6"/>
      <c r="H19" s="6">
        <f>G18*d</f>
        <v>0.7113146794208505</v>
      </c>
      <c r="I19" s="6"/>
      <c r="J19" s="6">
        <f>I18*d</f>
        <v>0.8032892967418487</v>
      </c>
      <c r="K19" s="6"/>
    </row>
    <row r="20" spans="2:11" ht="12.75">
      <c r="B20" s="6"/>
      <c r="C20" s="6"/>
      <c r="D20" s="6"/>
      <c r="E20" s="6"/>
      <c r="F20" s="6"/>
      <c r="G20" s="6"/>
      <c r="H20" s="6"/>
      <c r="I20" s="6">
        <f>H19*d</f>
        <v>0.5713002589416983</v>
      </c>
      <c r="J20" s="6"/>
      <c r="K20" s="6">
        <f>J19*d</f>
        <v>0.645170690990608</v>
      </c>
    </row>
    <row r="21" spans="2:11" ht="12.75">
      <c r="B21" s="8"/>
      <c r="C21" s="6"/>
      <c r="D21" s="6"/>
      <c r="E21" s="6"/>
      <c r="F21" s="6"/>
      <c r="G21" s="6"/>
      <c r="H21" s="6"/>
      <c r="I21" s="6"/>
      <c r="J21" s="6">
        <f>I20*d</f>
        <v>0.4588461271916841</v>
      </c>
      <c r="K21" s="6"/>
    </row>
    <row r="22" spans="2:11" ht="12.75">
      <c r="B22" s="9"/>
      <c r="C22" s="6"/>
      <c r="D22" s="6"/>
      <c r="E22" s="6"/>
      <c r="F22" s="6"/>
      <c r="G22" s="6"/>
      <c r="H22" s="6"/>
      <c r="I22" s="6"/>
      <c r="J22" s="6"/>
      <c r="K22" s="6">
        <f>J21*d</f>
        <v>0.3685273464234381</v>
      </c>
    </row>
    <row r="26" spans="1:14" ht="12.75">
      <c r="A26" s="3" t="s">
        <v>86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8" ht="12.75">
      <c r="B28" t="s">
        <v>31</v>
      </c>
    </row>
    <row r="29" ht="12.75">
      <c r="K29">
        <f>J24+J30</f>
        <v>1</v>
      </c>
    </row>
    <row r="30" ht="12.75">
      <c r="J30">
        <f>I29+I31</f>
        <v>1</v>
      </c>
    </row>
    <row r="31" spans="9:11" ht="12.75">
      <c r="I31">
        <f>H30+H32</f>
        <v>1</v>
      </c>
      <c r="K31">
        <f>J30+J32</f>
        <v>9</v>
      </c>
    </row>
    <row r="32" spans="8:10" ht="12.75">
      <c r="H32">
        <f>G31+G33</f>
        <v>1</v>
      </c>
      <c r="J32">
        <f>I31+I33</f>
        <v>8</v>
      </c>
    </row>
    <row r="33" spans="7:11" ht="12.75">
      <c r="G33">
        <f>F32+F34</f>
        <v>1</v>
      </c>
      <c r="I33">
        <f>H32+H34</f>
        <v>7</v>
      </c>
      <c r="K33">
        <f>J32+J34</f>
        <v>36</v>
      </c>
    </row>
    <row r="34" spans="6:10" ht="12.75">
      <c r="F34">
        <f>E33+E35</f>
        <v>1</v>
      </c>
      <c r="H34">
        <f>G33+G35</f>
        <v>6</v>
      </c>
      <c r="J34">
        <f>I33+I35</f>
        <v>28</v>
      </c>
    </row>
    <row r="35" spans="5:11" ht="12.75">
      <c r="E35">
        <f>D34+D36</f>
        <v>1</v>
      </c>
      <c r="G35">
        <f>F34+F36</f>
        <v>5</v>
      </c>
      <c r="I35">
        <f>H34+H36</f>
        <v>21</v>
      </c>
      <c r="K35">
        <f>J34+J36</f>
        <v>84</v>
      </c>
    </row>
    <row r="36" spans="4:10" ht="12.75">
      <c r="D36">
        <f>C35+C37</f>
        <v>1</v>
      </c>
      <c r="F36">
        <f>E35+E37</f>
        <v>4</v>
      </c>
      <c r="H36">
        <f>G35+G37</f>
        <v>15</v>
      </c>
      <c r="J36">
        <f>I35+I37</f>
        <v>56</v>
      </c>
    </row>
    <row r="37" spans="3:11" ht="12.75">
      <c r="C37">
        <f>1</f>
        <v>1</v>
      </c>
      <c r="E37">
        <f>D36+D38</f>
        <v>3</v>
      </c>
      <c r="G37">
        <f>F36+F38</f>
        <v>10</v>
      </c>
      <c r="I37">
        <f>H36+H38</f>
        <v>35</v>
      </c>
      <c r="K37">
        <f>J36+J38</f>
        <v>126</v>
      </c>
    </row>
    <row r="38" spans="2:10" ht="12.75">
      <c r="B38">
        <f>1</f>
        <v>1</v>
      </c>
      <c r="D38">
        <f>C37+C39</f>
        <v>2</v>
      </c>
      <c r="F38">
        <f>E37+E39</f>
        <v>6</v>
      </c>
      <c r="H38">
        <f>G37+G39</f>
        <v>20</v>
      </c>
      <c r="J38">
        <f>I37+I39</f>
        <v>70</v>
      </c>
    </row>
    <row r="39" spans="3:11" ht="12.75">
      <c r="C39">
        <f>1</f>
        <v>1</v>
      </c>
      <c r="E39">
        <f>D38+D40</f>
        <v>3</v>
      </c>
      <c r="G39">
        <f>F38+F40</f>
        <v>10</v>
      </c>
      <c r="I39">
        <f>H38+H40</f>
        <v>35</v>
      </c>
      <c r="K39">
        <f>J38+J40</f>
        <v>126</v>
      </c>
    </row>
    <row r="40" spans="4:10" ht="12.75">
      <c r="D40">
        <f>C39+C41</f>
        <v>1</v>
      </c>
      <c r="F40">
        <f>E39+E41</f>
        <v>4</v>
      </c>
      <c r="H40">
        <f>G39+G41</f>
        <v>15</v>
      </c>
      <c r="J40">
        <f>I39+I41</f>
        <v>56</v>
      </c>
    </row>
    <row r="41" spans="5:11" ht="12.75">
      <c r="E41">
        <f>D40+D42</f>
        <v>1</v>
      </c>
      <c r="G41">
        <f>F40+F42</f>
        <v>5</v>
      </c>
      <c r="I41">
        <f>H40+H42</f>
        <v>21</v>
      </c>
      <c r="K41">
        <f>J40+J42</f>
        <v>84</v>
      </c>
    </row>
    <row r="42" spans="6:10" ht="12.75">
      <c r="F42">
        <f>E41+E43</f>
        <v>1</v>
      </c>
      <c r="H42">
        <f>G41+G43</f>
        <v>6</v>
      </c>
      <c r="J42">
        <f>I41+I43</f>
        <v>28</v>
      </c>
    </row>
    <row r="43" spans="7:11" ht="12.75">
      <c r="G43">
        <f>F42+F44</f>
        <v>1</v>
      </c>
      <c r="I43">
        <f>H42+H44</f>
        <v>7</v>
      </c>
      <c r="K43">
        <f>J42+J44</f>
        <v>36</v>
      </c>
    </row>
    <row r="44" spans="8:10" ht="12.75">
      <c r="H44">
        <f>G43+G45</f>
        <v>1</v>
      </c>
      <c r="J44">
        <f>I43+I45</f>
        <v>8</v>
      </c>
    </row>
    <row r="45" spans="9:11" ht="12.75">
      <c r="I45">
        <f>H44+H46</f>
        <v>1</v>
      </c>
      <c r="K45">
        <f>J44+J46</f>
        <v>9</v>
      </c>
    </row>
    <row r="46" ht="12.75">
      <c r="J46">
        <f>I45+I47</f>
        <v>1</v>
      </c>
    </row>
    <row r="47" ht="12.75">
      <c r="K47">
        <f>J46+J52</f>
        <v>1</v>
      </c>
    </row>
    <row r="48" spans="1:11" ht="12.75">
      <c r="A48" t="s">
        <v>67</v>
      </c>
      <c r="B48">
        <f>SUM(B29:B47)</f>
        <v>1</v>
      </c>
      <c r="C48">
        <f aca="true" t="shared" si="0" ref="C48:K48">SUM(C29:C47)</f>
        <v>2</v>
      </c>
      <c r="D48">
        <f t="shared" si="0"/>
        <v>4</v>
      </c>
      <c r="E48">
        <f t="shared" si="0"/>
        <v>8</v>
      </c>
      <c r="F48">
        <f t="shared" si="0"/>
        <v>16</v>
      </c>
      <c r="G48">
        <f t="shared" si="0"/>
        <v>32</v>
      </c>
      <c r="H48">
        <f t="shared" si="0"/>
        <v>64</v>
      </c>
      <c r="I48">
        <f t="shared" si="0"/>
        <v>128</v>
      </c>
      <c r="J48">
        <f t="shared" si="0"/>
        <v>256</v>
      </c>
      <c r="K48">
        <f t="shared" si="0"/>
        <v>512</v>
      </c>
    </row>
    <row r="51" ht="12.75">
      <c r="B51" t="s">
        <v>33</v>
      </c>
    </row>
    <row r="54" spans="2:11" ht="12.75">
      <c r="B54" s="5"/>
      <c r="C54" s="5"/>
      <c r="D54" s="5"/>
      <c r="E54" s="5"/>
      <c r="F54" s="5"/>
      <c r="G54" s="5"/>
      <c r="H54" s="5"/>
      <c r="I54" s="5"/>
      <c r="J54" s="5"/>
      <c r="K54" s="5">
        <f aca="true" t="shared" si="1" ref="K54:K61">J55*q</f>
        <v>0.001953125</v>
      </c>
    </row>
    <row r="55" spans="2:11" ht="12.75">
      <c r="B55" s="5"/>
      <c r="C55" s="5"/>
      <c r="D55" s="5"/>
      <c r="E55" s="5"/>
      <c r="F55" s="5"/>
      <c r="G55" s="5"/>
      <c r="H55" s="5"/>
      <c r="I55" s="5"/>
      <c r="J55" s="5">
        <f aca="true" t="shared" si="2" ref="J55:J61">I56*q</f>
        <v>0.00390625</v>
      </c>
      <c r="K55" s="5">
        <f t="shared" si="1"/>
        <v>0</v>
      </c>
    </row>
    <row r="56" spans="2:11" ht="12.75">
      <c r="B56" s="5"/>
      <c r="C56" s="5"/>
      <c r="D56" s="5"/>
      <c r="E56" s="5"/>
      <c r="F56" s="5"/>
      <c r="G56" s="5"/>
      <c r="H56" s="5"/>
      <c r="I56" s="5">
        <f aca="true" t="shared" si="3" ref="I56:I61">H57*q</f>
        <v>0.0078125</v>
      </c>
      <c r="J56" s="5">
        <f t="shared" si="2"/>
        <v>0</v>
      </c>
      <c r="K56" s="5">
        <f t="shared" si="1"/>
        <v>0.001953125</v>
      </c>
    </row>
    <row r="57" spans="2:11" ht="12.75">
      <c r="B57" s="5"/>
      <c r="C57" s="5"/>
      <c r="D57" s="5"/>
      <c r="E57" s="5"/>
      <c r="F57" s="5"/>
      <c r="G57" s="5"/>
      <c r="H57" s="5">
        <f>G58*q</f>
        <v>0.015625</v>
      </c>
      <c r="I57" s="5">
        <f t="shared" si="3"/>
        <v>0</v>
      </c>
      <c r="J57" s="5">
        <f t="shared" si="2"/>
        <v>0.00390625</v>
      </c>
      <c r="K57" s="5">
        <f t="shared" si="1"/>
        <v>0</v>
      </c>
    </row>
    <row r="58" spans="2:11" ht="12.75">
      <c r="B58" s="5"/>
      <c r="C58" s="5"/>
      <c r="D58" s="5"/>
      <c r="E58" s="5"/>
      <c r="F58" s="5"/>
      <c r="G58" s="5">
        <f>F59*q</f>
        <v>0.03125</v>
      </c>
      <c r="H58" s="5">
        <f>G59*q</f>
        <v>0</v>
      </c>
      <c r="I58" s="5">
        <f t="shared" si="3"/>
        <v>0.0078125</v>
      </c>
      <c r="J58" s="5">
        <f t="shared" si="2"/>
        <v>0</v>
      </c>
      <c r="K58" s="5">
        <f t="shared" si="1"/>
        <v>0.001953125</v>
      </c>
    </row>
    <row r="59" spans="2:11" ht="12.75">
      <c r="B59" s="5"/>
      <c r="C59" s="5"/>
      <c r="D59" s="5"/>
      <c r="E59" s="5"/>
      <c r="F59" s="5">
        <f>E60*q</f>
        <v>0.0625</v>
      </c>
      <c r="G59" s="5">
        <f>F60*q</f>
        <v>0</v>
      </c>
      <c r="H59" s="5">
        <f>G60*q</f>
        <v>0.015625</v>
      </c>
      <c r="I59" s="5">
        <f t="shared" si="3"/>
        <v>0</v>
      </c>
      <c r="J59" s="5">
        <f t="shared" si="2"/>
        <v>0.00390625</v>
      </c>
      <c r="K59" s="5">
        <f t="shared" si="1"/>
        <v>0</v>
      </c>
    </row>
    <row r="60" spans="2:11" ht="12.75">
      <c r="B60" s="5"/>
      <c r="C60" s="5"/>
      <c r="D60" s="5"/>
      <c r="E60" s="5">
        <f>D61*q</f>
        <v>0.125</v>
      </c>
      <c r="F60" s="5">
        <f>E61*q</f>
        <v>0</v>
      </c>
      <c r="G60" s="5">
        <f>F61*q</f>
        <v>0.03125</v>
      </c>
      <c r="H60" s="5">
        <f>G61*q</f>
        <v>0</v>
      </c>
      <c r="I60" s="5">
        <f t="shared" si="3"/>
        <v>0.0078125</v>
      </c>
      <c r="J60" s="5">
        <f t="shared" si="2"/>
        <v>0</v>
      </c>
      <c r="K60" s="5">
        <f t="shared" si="1"/>
        <v>0.001953125</v>
      </c>
    </row>
    <row r="61" spans="2:11" ht="12.75">
      <c r="B61" s="5"/>
      <c r="C61" s="5"/>
      <c r="D61" s="5">
        <f>C62*q</f>
        <v>0.25</v>
      </c>
      <c r="E61" s="5">
        <f>D62*q</f>
        <v>0</v>
      </c>
      <c r="F61" s="5">
        <f>E62*q</f>
        <v>0.0625</v>
      </c>
      <c r="G61" s="5">
        <f>F62*q</f>
        <v>0</v>
      </c>
      <c r="H61" s="5">
        <f>G62*q</f>
        <v>0.015625</v>
      </c>
      <c r="I61" s="5">
        <f t="shared" si="3"/>
        <v>0</v>
      </c>
      <c r="J61" s="5">
        <f t="shared" si="2"/>
        <v>0.00390625</v>
      </c>
      <c r="K61" s="5">
        <f t="shared" si="1"/>
        <v>0</v>
      </c>
    </row>
    <row r="62" spans="2:11" ht="12.75">
      <c r="B62" s="5"/>
      <c r="C62" s="5">
        <f>B63*q</f>
        <v>0.5</v>
      </c>
      <c r="D62" s="5">
        <f aca="true" t="shared" si="4" ref="D62:K65">C61*(1-q)</f>
        <v>0</v>
      </c>
      <c r="E62" s="5">
        <f t="shared" si="4"/>
        <v>0.125</v>
      </c>
      <c r="F62" s="5">
        <f t="shared" si="4"/>
        <v>0</v>
      </c>
      <c r="G62" s="5">
        <f t="shared" si="4"/>
        <v>0.03125</v>
      </c>
      <c r="H62" s="5">
        <f t="shared" si="4"/>
        <v>0</v>
      </c>
      <c r="I62" s="5">
        <f t="shared" si="4"/>
        <v>0.0078125</v>
      </c>
      <c r="J62" s="5">
        <f t="shared" si="4"/>
        <v>0</v>
      </c>
      <c r="K62" s="5">
        <f t="shared" si="4"/>
        <v>0.001953125</v>
      </c>
    </row>
    <row r="63" spans="2:11" ht="12.75">
      <c r="B63" s="5">
        <v>1</v>
      </c>
      <c r="C63" s="5"/>
      <c r="D63" s="5">
        <f t="shared" si="4"/>
        <v>0.25</v>
      </c>
      <c r="E63" s="5">
        <f t="shared" si="4"/>
        <v>0</v>
      </c>
      <c r="F63" s="5">
        <f t="shared" si="4"/>
        <v>0.0625</v>
      </c>
      <c r="G63" s="5">
        <f t="shared" si="4"/>
        <v>0</v>
      </c>
      <c r="H63" s="5">
        <f t="shared" si="4"/>
        <v>0.015625</v>
      </c>
      <c r="I63" s="5">
        <f t="shared" si="4"/>
        <v>0</v>
      </c>
      <c r="J63" s="5">
        <f t="shared" si="4"/>
        <v>0.00390625</v>
      </c>
      <c r="K63" s="5">
        <f t="shared" si="4"/>
        <v>0</v>
      </c>
    </row>
    <row r="64" spans="2:11" ht="12.75">
      <c r="B64" s="5"/>
      <c r="C64" s="5">
        <f>B63*(1-q)</f>
        <v>0.5</v>
      </c>
      <c r="D64" s="5">
        <f t="shared" si="4"/>
        <v>0</v>
      </c>
      <c r="E64" s="5">
        <f t="shared" si="4"/>
        <v>0.125</v>
      </c>
      <c r="F64" s="5">
        <f t="shared" si="4"/>
        <v>0</v>
      </c>
      <c r="G64" s="5">
        <f t="shared" si="4"/>
        <v>0.03125</v>
      </c>
      <c r="H64" s="5">
        <f t="shared" si="4"/>
        <v>0</v>
      </c>
      <c r="I64" s="5">
        <f t="shared" si="4"/>
        <v>0.0078125</v>
      </c>
      <c r="J64" s="5">
        <f t="shared" si="4"/>
        <v>0</v>
      </c>
      <c r="K64" s="5">
        <f t="shared" si="4"/>
        <v>0.001953125</v>
      </c>
    </row>
    <row r="65" spans="2:11" ht="12.75">
      <c r="B65" s="5"/>
      <c r="C65" s="5"/>
      <c r="D65" s="5">
        <f t="shared" si="4"/>
        <v>0.25</v>
      </c>
      <c r="E65" s="5">
        <f t="shared" si="4"/>
        <v>0</v>
      </c>
      <c r="F65" s="5">
        <f t="shared" si="4"/>
        <v>0.0625</v>
      </c>
      <c r="G65" s="5">
        <f t="shared" si="4"/>
        <v>0</v>
      </c>
      <c r="H65" s="5">
        <f t="shared" si="4"/>
        <v>0.015625</v>
      </c>
      <c r="I65" s="5">
        <f t="shared" si="4"/>
        <v>0</v>
      </c>
      <c r="J65" s="5">
        <f t="shared" si="4"/>
        <v>0.00390625</v>
      </c>
      <c r="K65" s="5">
        <f t="shared" si="4"/>
        <v>0</v>
      </c>
    </row>
    <row r="66" spans="2:11" ht="12.75">
      <c r="B66" s="5"/>
      <c r="C66" s="5"/>
      <c r="D66" s="5"/>
      <c r="E66" s="5">
        <f aca="true" t="shared" si="5" ref="E66:K66">D65*(1-q)</f>
        <v>0.125</v>
      </c>
      <c r="F66" s="5">
        <f t="shared" si="5"/>
        <v>0</v>
      </c>
      <c r="G66" s="5">
        <f t="shared" si="5"/>
        <v>0.03125</v>
      </c>
      <c r="H66" s="5">
        <f t="shared" si="5"/>
        <v>0</v>
      </c>
      <c r="I66" s="5">
        <f t="shared" si="5"/>
        <v>0.0078125</v>
      </c>
      <c r="J66" s="5">
        <f t="shared" si="5"/>
        <v>0</v>
      </c>
      <c r="K66" s="5">
        <f t="shared" si="5"/>
        <v>0.001953125</v>
      </c>
    </row>
    <row r="67" spans="2:11" ht="12.75">
      <c r="B67" s="5"/>
      <c r="C67" s="5"/>
      <c r="D67" s="5"/>
      <c r="E67" s="5"/>
      <c r="F67" s="5">
        <f aca="true" t="shared" si="6" ref="F67:K67">E66*(1-q)</f>
        <v>0.0625</v>
      </c>
      <c r="G67" s="5">
        <f t="shared" si="6"/>
        <v>0</v>
      </c>
      <c r="H67" s="5">
        <f t="shared" si="6"/>
        <v>0.015625</v>
      </c>
      <c r="I67" s="5">
        <f t="shared" si="6"/>
        <v>0</v>
      </c>
      <c r="J67" s="5">
        <f t="shared" si="6"/>
        <v>0.00390625</v>
      </c>
      <c r="K67" s="5">
        <f t="shared" si="6"/>
        <v>0</v>
      </c>
    </row>
    <row r="68" spans="2:11" ht="12.75">
      <c r="B68" s="5"/>
      <c r="C68" s="5"/>
      <c r="D68" s="5"/>
      <c r="E68" s="5"/>
      <c r="F68" s="5"/>
      <c r="G68" s="5">
        <f>F67*(1-q)</f>
        <v>0.03125</v>
      </c>
      <c r="H68" s="5">
        <f>G67*(1-q)</f>
        <v>0</v>
      </c>
      <c r="I68" s="5">
        <f>H67*(1-q)</f>
        <v>0.0078125</v>
      </c>
      <c r="J68" s="5">
        <f>I67*(1-q)</f>
        <v>0</v>
      </c>
      <c r="K68" s="5">
        <f>J67*(1-q)</f>
        <v>0.001953125</v>
      </c>
    </row>
    <row r="69" spans="2:11" ht="12.75">
      <c r="B69" s="5"/>
      <c r="C69" s="5"/>
      <c r="D69" s="5"/>
      <c r="E69" s="5"/>
      <c r="F69" s="5"/>
      <c r="G69" s="5"/>
      <c r="H69" s="5">
        <f>G68*(1-q)</f>
        <v>0.015625</v>
      </c>
      <c r="I69" s="5">
        <f>H68*(1-q)</f>
        <v>0</v>
      </c>
      <c r="J69" s="5">
        <f>I68*(1-q)</f>
        <v>0.00390625</v>
      </c>
      <c r="K69" s="5">
        <f>J68*(1-q)</f>
        <v>0</v>
      </c>
    </row>
    <row r="70" spans="2:11" ht="12.75">
      <c r="B70" s="5"/>
      <c r="C70" s="5"/>
      <c r="D70" s="5"/>
      <c r="E70" s="5"/>
      <c r="F70" s="5"/>
      <c r="G70" s="5"/>
      <c r="H70" s="5"/>
      <c r="I70" s="5">
        <f>H69*(1-q)</f>
        <v>0.0078125</v>
      </c>
      <c r="J70" s="5">
        <f>I69*(1-q)</f>
        <v>0</v>
      </c>
      <c r="K70" s="5">
        <f>J69*(1-q)</f>
        <v>0.001953125</v>
      </c>
    </row>
    <row r="71" spans="2:11" ht="12.75">
      <c r="B71" s="5"/>
      <c r="C71" s="5"/>
      <c r="D71" s="5"/>
      <c r="E71" s="5"/>
      <c r="F71" s="5"/>
      <c r="G71" s="5"/>
      <c r="H71" s="5"/>
      <c r="I71" s="5"/>
      <c r="J71" s="5">
        <f>I70*(1-q)</f>
        <v>0.00390625</v>
      </c>
      <c r="K71" s="5">
        <f>J70*(1-q)</f>
        <v>0</v>
      </c>
    </row>
    <row r="72" spans="2:11" ht="12.75">
      <c r="B72" s="5"/>
      <c r="C72" s="5"/>
      <c r="D72" s="5"/>
      <c r="E72" s="5"/>
      <c r="F72" s="5"/>
      <c r="G72" s="5"/>
      <c r="H72" s="5"/>
      <c r="I72" s="5"/>
      <c r="J72" s="5"/>
      <c r="K72" s="5">
        <f>J71*(1-q)</f>
        <v>0.001953125</v>
      </c>
    </row>
    <row r="76" ht="12.75">
      <c r="B76" t="s">
        <v>32</v>
      </c>
    </row>
    <row r="78" spans="2:4" ht="12.75">
      <c r="B78" s="2" t="s">
        <v>65</v>
      </c>
      <c r="C78" s="2"/>
      <c r="D78" s="2"/>
    </row>
    <row r="79" spans="2:11" ht="12.75">
      <c r="B79" s="5"/>
      <c r="C79" s="5"/>
      <c r="D79" s="5"/>
      <c r="E79" s="5"/>
      <c r="F79" s="5"/>
      <c r="G79" s="5"/>
      <c r="H79" s="5"/>
      <c r="I79" s="5"/>
      <c r="J79" s="5"/>
      <c r="K79" s="5">
        <f aca="true" t="shared" si="7" ref="K79:K87">K54*K29</f>
        <v>0.001953125</v>
      </c>
    </row>
    <row r="80" spans="2:11" ht="12.75">
      <c r="B80" s="5"/>
      <c r="C80" s="5"/>
      <c r="D80" s="5"/>
      <c r="E80" s="5"/>
      <c r="F80" s="5"/>
      <c r="G80" s="5"/>
      <c r="H80" s="5"/>
      <c r="I80" s="5"/>
      <c r="J80" s="5">
        <f aca="true" t="shared" si="8" ref="J80:J87">J55*J30</f>
        <v>0.00390625</v>
      </c>
      <c r="K80" s="5">
        <f t="shared" si="7"/>
        <v>0</v>
      </c>
    </row>
    <row r="81" spans="2:11" ht="12.75">
      <c r="B81" s="5"/>
      <c r="C81" s="5"/>
      <c r="D81" s="5"/>
      <c r="E81" s="5"/>
      <c r="F81" s="5"/>
      <c r="G81" s="5"/>
      <c r="H81" s="5"/>
      <c r="I81" s="5">
        <f aca="true" t="shared" si="9" ref="I81:I87">I56*I31</f>
        <v>0.0078125</v>
      </c>
      <c r="J81" s="5">
        <f t="shared" si="8"/>
        <v>0</v>
      </c>
      <c r="K81" s="5">
        <f t="shared" si="7"/>
        <v>0.017578125</v>
      </c>
    </row>
    <row r="82" spans="2:11" ht="12.75">
      <c r="B82" s="5"/>
      <c r="C82" s="5"/>
      <c r="D82" s="5"/>
      <c r="E82" s="5"/>
      <c r="F82" s="5"/>
      <c r="G82" s="5"/>
      <c r="H82" s="5">
        <f aca="true" t="shared" si="10" ref="H82:H87">H57*H32</f>
        <v>0.015625</v>
      </c>
      <c r="I82" s="5">
        <f t="shared" si="9"/>
        <v>0</v>
      </c>
      <c r="J82" s="5">
        <f t="shared" si="8"/>
        <v>0.03125</v>
      </c>
      <c r="K82" s="5">
        <f t="shared" si="7"/>
        <v>0</v>
      </c>
    </row>
    <row r="83" spans="2:11" ht="12.75">
      <c r="B83" s="5"/>
      <c r="C83" s="5"/>
      <c r="D83" s="5"/>
      <c r="E83" s="5"/>
      <c r="F83" s="5"/>
      <c r="G83" s="5">
        <f>G58*G33</f>
        <v>0.03125</v>
      </c>
      <c r="H83" s="5">
        <f t="shared" si="10"/>
        <v>0</v>
      </c>
      <c r="I83" s="5">
        <f t="shared" si="9"/>
        <v>0.0546875</v>
      </c>
      <c r="J83" s="5">
        <f t="shared" si="8"/>
        <v>0</v>
      </c>
      <c r="K83" s="5">
        <f t="shared" si="7"/>
        <v>0.0703125</v>
      </c>
    </row>
    <row r="84" spans="2:11" ht="12.75">
      <c r="B84" s="5"/>
      <c r="C84" s="5"/>
      <c r="D84" s="5"/>
      <c r="E84" s="5"/>
      <c r="F84" s="5">
        <f>F59*F34</f>
        <v>0.0625</v>
      </c>
      <c r="G84" s="5">
        <f>G59*G34</f>
        <v>0</v>
      </c>
      <c r="H84" s="5">
        <f t="shared" si="10"/>
        <v>0.09375</v>
      </c>
      <c r="I84" s="5">
        <f t="shared" si="9"/>
        <v>0</v>
      </c>
      <c r="J84" s="5">
        <f t="shared" si="8"/>
        <v>0.109375</v>
      </c>
      <c r="K84" s="5">
        <f t="shared" si="7"/>
        <v>0</v>
      </c>
    </row>
    <row r="85" spans="2:11" ht="12.75">
      <c r="B85" s="5"/>
      <c r="C85" s="5"/>
      <c r="D85" s="5"/>
      <c r="E85" s="5">
        <f>E60*E35</f>
        <v>0.125</v>
      </c>
      <c r="F85" s="5">
        <f>F60*F35</f>
        <v>0</v>
      </c>
      <c r="G85" s="5">
        <f>G60*G35</f>
        <v>0.15625</v>
      </c>
      <c r="H85" s="5">
        <f t="shared" si="10"/>
        <v>0</v>
      </c>
      <c r="I85" s="5">
        <f t="shared" si="9"/>
        <v>0.1640625</v>
      </c>
      <c r="J85" s="5">
        <f t="shared" si="8"/>
        <v>0</v>
      </c>
      <c r="K85" s="5">
        <f t="shared" si="7"/>
        <v>0.1640625</v>
      </c>
    </row>
    <row r="86" spans="2:11" ht="12.75">
      <c r="B86" s="5"/>
      <c r="C86" s="5"/>
      <c r="D86" s="5">
        <f>D61*D36</f>
        <v>0.25</v>
      </c>
      <c r="E86" s="5">
        <f>E61*E36</f>
        <v>0</v>
      </c>
      <c r="F86" s="5">
        <f>F61*F36</f>
        <v>0.25</v>
      </c>
      <c r="G86" s="5">
        <f>G61*G36</f>
        <v>0</v>
      </c>
      <c r="H86" s="5">
        <f t="shared" si="10"/>
        <v>0.234375</v>
      </c>
      <c r="I86" s="5">
        <f t="shared" si="9"/>
        <v>0</v>
      </c>
      <c r="J86" s="5">
        <f t="shared" si="8"/>
        <v>0.21875</v>
      </c>
      <c r="K86" s="5">
        <f t="shared" si="7"/>
        <v>0</v>
      </c>
    </row>
    <row r="87" spans="2:11" ht="12.75">
      <c r="B87" s="5"/>
      <c r="C87" s="5">
        <f>C62*C37</f>
        <v>0.5</v>
      </c>
      <c r="D87" s="5">
        <f>D62*D37</f>
        <v>0</v>
      </c>
      <c r="E87" s="5">
        <f>E62*E37</f>
        <v>0.375</v>
      </c>
      <c r="F87" s="5">
        <f>F62*F37</f>
        <v>0</v>
      </c>
      <c r="G87" s="5">
        <f>G62*G37</f>
        <v>0.3125</v>
      </c>
      <c r="H87" s="5">
        <f t="shared" si="10"/>
        <v>0</v>
      </c>
      <c r="I87" s="5">
        <f t="shared" si="9"/>
        <v>0.2734375</v>
      </c>
      <c r="J87" s="5">
        <f t="shared" si="8"/>
        <v>0</v>
      </c>
      <c r="K87" s="5">
        <f t="shared" si="7"/>
        <v>0.24609375</v>
      </c>
    </row>
    <row r="88" spans="2:11" ht="12.75">
      <c r="B88" s="5">
        <f>B63*B38</f>
        <v>1</v>
      </c>
      <c r="C88" s="5">
        <f aca="true" t="shared" si="11" ref="C88:K88">C63*C38</f>
        <v>0</v>
      </c>
      <c r="D88" s="5">
        <f t="shared" si="11"/>
        <v>0.5</v>
      </c>
      <c r="E88" s="5">
        <f t="shared" si="11"/>
        <v>0</v>
      </c>
      <c r="F88" s="5">
        <f t="shared" si="11"/>
        <v>0.375</v>
      </c>
      <c r="G88" s="5">
        <f t="shared" si="11"/>
        <v>0</v>
      </c>
      <c r="H88" s="5">
        <f t="shared" si="11"/>
        <v>0.3125</v>
      </c>
      <c r="I88" s="5">
        <f t="shared" si="11"/>
        <v>0</v>
      </c>
      <c r="J88" s="5">
        <f t="shared" si="11"/>
        <v>0.2734375</v>
      </c>
      <c r="K88" s="5">
        <f t="shared" si="11"/>
        <v>0</v>
      </c>
    </row>
    <row r="89" spans="2:11" ht="12.75">
      <c r="B89" s="5"/>
      <c r="C89" s="5">
        <f aca="true" t="shared" si="12" ref="C89:K89">C64*C39</f>
        <v>0.5</v>
      </c>
      <c r="D89" s="5">
        <f t="shared" si="12"/>
        <v>0</v>
      </c>
      <c r="E89" s="5">
        <f t="shared" si="12"/>
        <v>0.375</v>
      </c>
      <c r="F89" s="5">
        <f t="shared" si="12"/>
        <v>0</v>
      </c>
      <c r="G89" s="5">
        <f t="shared" si="12"/>
        <v>0.3125</v>
      </c>
      <c r="H89" s="5">
        <f t="shared" si="12"/>
        <v>0</v>
      </c>
      <c r="I89" s="5">
        <f t="shared" si="12"/>
        <v>0.2734375</v>
      </c>
      <c r="J89" s="5">
        <f t="shared" si="12"/>
        <v>0</v>
      </c>
      <c r="K89" s="5">
        <f t="shared" si="12"/>
        <v>0.24609375</v>
      </c>
    </row>
    <row r="90" spans="2:11" ht="12.75">
      <c r="B90" s="5"/>
      <c r="C90" s="5"/>
      <c r="D90" s="5">
        <f aca="true" t="shared" si="13" ref="D90:K91">D65*D40</f>
        <v>0.25</v>
      </c>
      <c r="E90" s="5">
        <f t="shared" si="13"/>
        <v>0</v>
      </c>
      <c r="F90" s="5">
        <f t="shared" si="13"/>
        <v>0.25</v>
      </c>
      <c r="G90" s="5">
        <f t="shared" si="13"/>
        <v>0</v>
      </c>
      <c r="H90" s="5">
        <f t="shared" si="13"/>
        <v>0.234375</v>
      </c>
      <c r="I90" s="5">
        <f t="shared" si="13"/>
        <v>0</v>
      </c>
      <c r="J90" s="5">
        <f t="shared" si="13"/>
        <v>0.21875</v>
      </c>
      <c r="K90" s="5">
        <f t="shared" si="13"/>
        <v>0</v>
      </c>
    </row>
    <row r="91" spans="2:11" ht="12.75">
      <c r="B91" s="5"/>
      <c r="C91" s="5"/>
      <c r="D91" s="5"/>
      <c r="E91" s="5">
        <f t="shared" si="13"/>
        <v>0.125</v>
      </c>
      <c r="F91" s="5">
        <f t="shared" si="13"/>
        <v>0</v>
      </c>
      <c r="G91" s="5">
        <f t="shared" si="13"/>
        <v>0.15625</v>
      </c>
      <c r="H91" s="5">
        <f t="shared" si="13"/>
        <v>0</v>
      </c>
      <c r="I91" s="5">
        <f t="shared" si="13"/>
        <v>0.1640625</v>
      </c>
      <c r="J91" s="5">
        <f t="shared" si="13"/>
        <v>0</v>
      </c>
      <c r="K91" s="5">
        <f t="shared" si="13"/>
        <v>0.1640625</v>
      </c>
    </row>
    <row r="92" spans="2:11" ht="12.75">
      <c r="B92" s="5"/>
      <c r="C92" s="5"/>
      <c r="D92" s="5"/>
      <c r="E92" s="5"/>
      <c r="F92" s="5">
        <f aca="true" t="shared" si="14" ref="F92:K92">F67*F42</f>
        <v>0.0625</v>
      </c>
      <c r="G92" s="5">
        <f t="shared" si="14"/>
        <v>0</v>
      </c>
      <c r="H92" s="5">
        <f t="shared" si="14"/>
        <v>0.09375</v>
      </c>
      <c r="I92" s="5">
        <f t="shared" si="14"/>
        <v>0</v>
      </c>
      <c r="J92" s="5">
        <f t="shared" si="14"/>
        <v>0.109375</v>
      </c>
      <c r="K92" s="5">
        <f t="shared" si="14"/>
        <v>0</v>
      </c>
    </row>
    <row r="93" spans="2:11" ht="12.75">
      <c r="B93" s="5"/>
      <c r="C93" s="5"/>
      <c r="D93" s="5"/>
      <c r="E93" s="5"/>
      <c r="F93" s="5"/>
      <c r="G93" s="5">
        <f aca="true" t="shared" si="15" ref="G93:K94">G68*G43</f>
        <v>0.03125</v>
      </c>
      <c r="H93" s="5">
        <f t="shared" si="15"/>
        <v>0</v>
      </c>
      <c r="I93" s="5">
        <f t="shared" si="15"/>
        <v>0.0546875</v>
      </c>
      <c r="J93" s="5">
        <f t="shared" si="15"/>
        <v>0</v>
      </c>
      <c r="K93" s="5">
        <f t="shared" si="15"/>
        <v>0.0703125</v>
      </c>
    </row>
    <row r="94" spans="2:11" ht="12.75">
      <c r="B94" s="5"/>
      <c r="C94" s="5"/>
      <c r="D94" s="5"/>
      <c r="E94" s="5"/>
      <c r="F94" s="5"/>
      <c r="G94" s="5"/>
      <c r="H94" s="5">
        <f t="shared" si="15"/>
        <v>0.015625</v>
      </c>
      <c r="I94" s="5">
        <f t="shared" si="15"/>
        <v>0</v>
      </c>
      <c r="J94" s="5">
        <f t="shared" si="15"/>
        <v>0.03125</v>
      </c>
      <c r="K94" s="5">
        <f t="shared" si="15"/>
        <v>0</v>
      </c>
    </row>
    <row r="95" spans="2:11" ht="12.75">
      <c r="B95" s="5"/>
      <c r="C95" s="5"/>
      <c r="D95" s="5"/>
      <c r="E95" s="5"/>
      <c r="F95" s="5"/>
      <c r="G95" s="5"/>
      <c r="H95" s="5"/>
      <c r="I95" s="5">
        <f>I70*I45</f>
        <v>0.0078125</v>
      </c>
      <c r="J95" s="5">
        <f>J70*J45</f>
        <v>0</v>
      </c>
      <c r="K95" s="5">
        <f>K70*K45</f>
        <v>0.017578125</v>
      </c>
    </row>
    <row r="96" spans="2:11" ht="12.75">
      <c r="B96" s="5"/>
      <c r="C96" s="5"/>
      <c r="D96" s="5"/>
      <c r="E96" s="5"/>
      <c r="F96" s="5"/>
      <c r="G96" s="5"/>
      <c r="H96" s="5"/>
      <c r="I96" s="5"/>
      <c r="J96" s="5">
        <f>J71*J46</f>
        <v>0.00390625</v>
      </c>
      <c r="K96" s="5">
        <f>K71*K46</f>
        <v>0</v>
      </c>
    </row>
    <row r="97" spans="2:11" ht="12.75">
      <c r="B97" s="5"/>
      <c r="C97" s="5"/>
      <c r="D97" s="5"/>
      <c r="E97" s="5"/>
      <c r="F97" s="5"/>
      <c r="G97" s="5"/>
      <c r="H97" s="5"/>
      <c r="I97" s="5"/>
      <c r="J97" s="5"/>
      <c r="K97" s="5">
        <f>K72*K47</f>
        <v>0.001953125</v>
      </c>
    </row>
    <row r="99" spans="2:11" ht="12.75">
      <c r="B99" t="s">
        <v>30</v>
      </c>
      <c r="C99">
        <f>SUM(C79:C97)</f>
        <v>1</v>
      </c>
      <c r="D99">
        <f aca="true" t="shared" si="16" ref="D99:K99">SUM(D79:D97)</f>
        <v>1</v>
      </c>
      <c r="E99">
        <f t="shared" si="16"/>
        <v>1</v>
      </c>
      <c r="F99">
        <f t="shared" si="16"/>
        <v>1</v>
      </c>
      <c r="G99">
        <f t="shared" si="16"/>
        <v>1</v>
      </c>
      <c r="H99">
        <f t="shared" si="16"/>
        <v>1</v>
      </c>
      <c r="I99">
        <f t="shared" si="16"/>
        <v>1</v>
      </c>
      <c r="J99">
        <f t="shared" si="16"/>
        <v>1</v>
      </c>
      <c r="K99">
        <f t="shared" si="16"/>
        <v>1</v>
      </c>
    </row>
    <row r="100" ht="12.75">
      <c r="B100" t="s">
        <v>64</v>
      </c>
    </row>
    <row r="103" ht="12.75">
      <c r="B103" t="s">
        <v>110</v>
      </c>
    </row>
    <row r="105" spans="2:7" ht="12.75">
      <c r="B105" t="s">
        <v>34</v>
      </c>
      <c r="G105" s="34">
        <f>'two-step tree (1)'!G8</f>
        <v>0.4106455339734806</v>
      </c>
    </row>
    <row r="107" spans="2:11" ht="12.75">
      <c r="B107" s="5"/>
      <c r="C107" s="5">
        <f>B108*$G$105</f>
        <v>0</v>
      </c>
      <c r="D107" s="5">
        <f aca="true" t="shared" si="17" ref="D107:K116">C108*$G$105</f>
        <v>0</v>
      </c>
      <c r="E107" s="5">
        <f t="shared" si="17"/>
        <v>0</v>
      </c>
      <c r="F107" s="5">
        <f t="shared" si="17"/>
        <v>0</v>
      </c>
      <c r="G107" s="5">
        <f t="shared" si="17"/>
        <v>0</v>
      </c>
      <c r="H107" s="5">
        <f t="shared" si="17"/>
        <v>0</v>
      </c>
      <c r="I107" s="5">
        <f t="shared" si="17"/>
        <v>0</v>
      </c>
      <c r="J107" s="5">
        <f t="shared" si="17"/>
        <v>0</v>
      </c>
      <c r="K107" s="5">
        <f t="shared" si="17"/>
        <v>0.00033205034490991375</v>
      </c>
    </row>
    <row r="108" spans="2:11" ht="12.75">
      <c r="B108" s="5"/>
      <c r="C108" s="5">
        <f aca="true" t="shared" si="18" ref="C108:C116">B109*$G$105</f>
        <v>0</v>
      </c>
      <c r="D108" s="5">
        <f t="shared" si="17"/>
        <v>0</v>
      </c>
      <c r="E108" s="5">
        <f t="shared" si="17"/>
        <v>0</v>
      </c>
      <c r="F108" s="5">
        <f t="shared" si="17"/>
        <v>0</v>
      </c>
      <c r="G108" s="5">
        <f t="shared" si="17"/>
        <v>0</v>
      </c>
      <c r="H108" s="5">
        <f t="shared" si="17"/>
        <v>0</v>
      </c>
      <c r="I108" s="5">
        <f t="shared" si="17"/>
        <v>0</v>
      </c>
      <c r="J108" s="5">
        <f t="shared" si="17"/>
        <v>0.0008086057619985159</v>
      </c>
      <c r="K108" s="5">
        <f t="shared" si="17"/>
        <v>0</v>
      </c>
    </row>
    <row r="109" spans="2:11" ht="12.75">
      <c r="B109" s="5"/>
      <c r="C109" s="5">
        <f t="shared" si="18"/>
        <v>0</v>
      </c>
      <c r="D109" s="5">
        <f t="shared" si="17"/>
        <v>0</v>
      </c>
      <c r="E109" s="5">
        <f t="shared" si="17"/>
        <v>0</v>
      </c>
      <c r="F109" s="5">
        <f t="shared" si="17"/>
        <v>0</v>
      </c>
      <c r="G109" s="5">
        <f t="shared" si="17"/>
        <v>0</v>
      </c>
      <c r="H109" s="5">
        <f t="shared" si="17"/>
        <v>0</v>
      </c>
      <c r="I109" s="5">
        <f t="shared" si="17"/>
        <v>0.001969108866652707</v>
      </c>
      <c r="J109" s="5">
        <f t="shared" si="17"/>
        <v>0</v>
      </c>
      <c r="K109" s="5">
        <f t="shared" si="17"/>
        <v>0.0004765554170886024</v>
      </c>
    </row>
    <row r="110" spans="2:11" ht="12.75">
      <c r="B110" s="5"/>
      <c r="C110" s="5">
        <f t="shared" si="18"/>
        <v>0</v>
      </c>
      <c r="D110" s="5">
        <f t="shared" si="17"/>
        <v>0</v>
      </c>
      <c r="E110" s="5">
        <f t="shared" si="17"/>
        <v>0</v>
      </c>
      <c r="F110" s="5">
        <f t="shared" si="17"/>
        <v>0</v>
      </c>
      <c r="G110" s="5">
        <f t="shared" si="17"/>
        <v>0</v>
      </c>
      <c r="H110" s="5">
        <f t="shared" si="17"/>
        <v>0.004795154710680164</v>
      </c>
      <c r="I110" s="5">
        <f t="shared" si="17"/>
        <v>0</v>
      </c>
      <c r="J110" s="5">
        <f t="shared" si="17"/>
        <v>0.0011605031046541914</v>
      </c>
      <c r="K110" s="5">
        <f t="shared" si="17"/>
        <v>0</v>
      </c>
    </row>
    <row r="111" spans="2:11" ht="12.75">
      <c r="B111" s="5"/>
      <c r="C111" s="5">
        <f t="shared" si="18"/>
        <v>0</v>
      </c>
      <c r="D111" s="5">
        <f t="shared" si="17"/>
        <v>0</v>
      </c>
      <c r="E111" s="5">
        <f t="shared" si="17"/>
        <v>0</v>
      </c>
      <c r="F111" s="5">
        <f t="shared" si="17"/>
        <v>0</v>
      </c>
      <c r="G111" s="5">
        <f t="shared" si="17"/>
        <v>0.01167711399240454</v>
      </c>
      <c r="H111" s="5">
        <f t="shared" si="17"/>
        <v>0</v>
      </c>
      <c r="I111" s="5">
        <f t="shared" si="17"/>
        <v>0.0028260458440274587</v>
      </c>
      <c r="J111" s="5">
        <f t="shared" si="17"/>
        <v>0</v>
      </c>
      <c r="K111" s="5">
        <f t="shared" si="17"/>
        <v>0.0006839476875655888</v>
      </c>
    </row>
    <row r="112" spans="2:11" ht="12.75">
      <c r="B112" s="5"/>
      <c r="C112" s="5">
        <f t="shared" si="18"/>
        <v>0</v>
      </c>
      <c r="D112" s="5">
        <f t="shared" si="17"/>
        <v>0</v>
      </c>
      <c r="E112" s="5">
        <f t="shared" si="17"/>
        <v>0</v>
      </c>
      <c r="F112" s="5">
        <f t="shared" si="17"/>
        <v>0.028435994127136047</v>
      </c>
      <c r="G112" s="5">
        <f t="shared" si="17"/>
        <v>0</v>
      </c>
      <c r="H112" s="5">
        <f t="shared" si="17"/>
        <v>0.006881959281724379</v>
      </c>
      <c r="I112" s="5">
        <f t="shared" si="17"/>
        <v>0</v>
      </c>
      <c r="J112" s="5">
        <f t="shared" si="17"/>
        <v>0.001665542739373267</v>
      </c>
      <c r="K112" s="5">
        <f t="shared" si="17"/>
        <v>0</v>
      </c>
    </row>
    <row r="113" spans="2:11" ht="12.75">
      <c r="B113" s="5"/>
      <c r="C113" s="5">
        <f t="shared" si="18"/>
        <v>0</v>
      </c>
      <c r="D113" s="5">
        <f t="shared" si="17"/>
        <v>0</v>
      </c>
      <c r="E113" s="5">
        <f t="shared" si="17"/>
        <v>0.06924705561018579</v>
      </c>
      <c r="F113" s="5">
        <f t="shared" si="17"/>
        <v>0</v>
      </c>
      <c r="G113" s="5">
        <f t="shared" si="17"/>
        <v>0.016758880134731514</v>
      </c>
      <c r="H113" s="5">
        <f t="shared" si="17"/>
        <v>0</v>
      </c>
      <c r="I113" s="5">
        <f t="shared" si="17"/>
        <v>0.00405591343769692</v>
      </c>
      <c r="J113" s="5">
        <f t="shared" si="17"/>
        <v>0</v>
      </c>
      <c r="K113" s="5">
        <f t="shared" si="17"/>
        <v>0.0009815950518076782</v>
      </c>
    </row>
    <row r="114" spans="2:11" ht="12.75">
      <c r="B114" s="5"/>
      <c r="C114" s="5">
        <f t="shared" si="18"/>
        <v>0</v>
      </c>
      <c r="D114" s="5">
        <f t="shared" si="17"/>
        <v>0.16862975457236498</v>
      </c>
      <c r="E114" s="5">
        <f t="shared" si="17"/>
        <v>0</v>
      </c>
      <c r="F114" s="5">
        <f t="shared" si="17"/>
        <v>0.040811061483049756</v>
      </c>
      <c r="G114" s="5">
        <f t="shared" si="17"/>
        <v>0</v>
      </c>
      <c r="H114" s="5">
        <f t="shared" si="17"/>
        <v>0.009876920853007135</v>
      </c>
      <c r="I114" s="5">
        <f t="shared" si="17"/>
        <v>0</v>
      </c>
      <c r="J114" s="5">
        <f t="shared" si="17"/>
        <v>0.002390370698323653</v>
      </c>
      <c r="K114" s="5">
        <f t="shared" si="17"/>
        <v>0</v>
      </c>
    </row>
    <row r="115" spans="2:11" ht="12.75">
      <c r="B115" s="5"/>
      <c r="C115" s="5">
        <f t="shared" si="18"/>
        <v>0.4106455339734806</v>
      </c>
      <c r="D115" s="5">
        <f t="shared" si="17"/>
        <v>0</v>
      </c>
      <c r="E115" s="5">
        <f t="shared" si="17"/>
        <v>0.0993826989621792</v>
      </c>
      <c r="F115" s="5">
        <f t="shared" si="17"/>
        <v>0</v>
      </c>
      <c r="G115" s="5">
        <f t="shared" si="17"/>
        <v>0.02405218134831824</v>
      </c>
      <c r="H115" s="5">
        <f t="shared" si="17"/>
        <v>0</v>
      </c>
      <c r="I115" s="5">
        <f t="shared" si="17"/>
        <v>0.005821007415310214</v>
      </c>
      <c r="J115" s="5">
        <f t="shared" si="17"/>
        <v>0</v>
      </c>
      <c r="K115" s="5">
        <f t="shared" si="17"/>
        <v>0.0014087756465159748</v>
      </c>
    </row>
    <row r="116" spans="2:11" ht="12.75">
      <c r="B116" s="5">
        <f>1</f>
        <v>1</v>
      </c>
      <c r="C116" s="5">
        <f t="shared" si="18"/>
        <v>0</v>
      </c>
      <c r="D116" s="5">
        <f t="shared" si="17"/>
        <v>0.2420157794011156</v>
      </c>
      <c r="E116" s="5">
        <f t="shared" si="17"/>
        <v>0</v>
      </c>
      <c r="F116" s="5">
        <f t="shared" si="17"/>
        <v>0.05857163747912945</v>
      </c>
      <c r="G116" s="5">
        <f t="shared" si="17"/>
        <v>0</v>
      </c>
      <c r="H116" s="5">
        <f t="shared" si="17"/>
        <v>0.014175260495311105</v>
      </c>
      <c r="I116" s="5">
        <f t="shared" si="17"/>
        <v>0</v>
      </c>
      <c r="J116" s="5">
        <f t="shared" si="17"/>
        <v>0.003430636716986561</v>
      </c>
      <c r="K116" s="5">
        <f t="shared" si="17"/>
        <v>0</v>
      </c>
    </row>
    <row r="117" spans="2:11" ht="12.75">
      <c r="B117" s="5"/>
      <c r="C117" s="5">
        <f>B116*(1-$G$105)</f>
        <v>0.5893544660265194</v>
      </c>
      <c r="D117" s="5">
        <f aca="true" t="shared" si="19" ref="D117:K125">C116*(1-$G$105)</f>
        <v>0</v>
      </c>
      <c r="E117" s="5">
        <f t="shared" si="19"/>
        <v>0.1426330804389364</v>
      </c>
      <c r="F117" s="5">
        <f t="shared" si="19"/>
        <v>0</v>
      </c>
      <c r="G117" s="5">
        <f t="shared" si="19"/>
        <v>0.034519456130811206</v>
      </c>
      <c r="H117" s="5">
        <f t="shared" si="19"/>
        <v>0</v>
      </c>
      <c r="I117" s="5">
        <f t="shared" si="19"/>
        <v>0.008354253080000892</v>
      </c>
      <c r="J117" s="5">
        <f t="shared" si="19"/>
        <v>0</v>
      </c>
      <c r="K117" s="5">
        <f t="shared" si="19"/>
        <v>0.002021861070470586</v>
      </c>
    </row>
    <row r="118" spans="2:11" ht="12.75">
      <c r="B118" s="5"/>
      <c r="C118" s="5">
        <f aca="true" t="shared" si="20" ref="C118:C125">B117*(1-$G$105)</f>
        <v>0</v>
      </c>
      <c r="D118" s="5">
        <f t="shared" si="19"/>
        <v>0.34733868662540385</v>
      </c>
      <c r="E118" s="5">
        <f t="shared" si="19"/>
        <v>0</v>
      </c>
      <c r="F118" s="5">
        <f t="shared" si="19"/>
        <v>0.08406144295980696</v>
      </c>
      <c r="G118" s="5">
        <f t="shared" si="19"/>
        <v>0</v>
      </c>
      <c r="H118" s="5">
        <f t="shared" si="19"/>
        <v>0.0203441956355001</v>
      </c>
      <c r="I118" s="5">
        <f t="shared" si="19"/>
        <v>0</v>
      </c>
      <c r="J118" s="5">
        <f t="shared" si="19"/>
        <v>0.004923616363014331</v>
      </c>
      <c r="K118" s="5">
        <f t="shared" si="19"/>
        <v>0</v>
      </c>
    </row>
    <row r="119" spans="2:11" ht="12.75">
      <c r="B119" s="5"/>
      <c r="C119" s="5">
        <f t="shared" si="20"/>
        <v>0</v>
      </c>
      <c r="D119" s="5">
        <f t="shared" si="19"/>
        <v>0</v>
      </c>
      <c r="E119" s="5">
        <f t="shared" si="19"/>
        <v>0.20470560618646744</v>
      </c>
      <c r="F119" s="5">
        <f t="shared" si="19"/>
        <v>0</v>
      </c>
      <c r="G119" s="5">
        <f t="shared" si="19"/>
        <v>0.04954198682899575</v>
      </c>
      <c r="H119" s="5">
        <f t="shared" si="19"/>
        <v>0</v>
      </c>
      <c r="I119" s="5">
        <f t="shared" si="19"/>
        <v>0.011989942555499207</v>
      </c>
      <c r="J119" s="5">
        <f t="shared" si="19"/>
        <v>0</v>
      </c>
      <c r="K119" s="5">
        <f t="shared" si="19"/>
        <v>0.0029017552925437447</v>
      </c>
    </row>
    <row r="120" spans="2:11" ht="12.75">
      <c r="B120" s="5"/>
      <c r="C120" s="5">
        <f t="shared" si="20"/>
        <v>0</v>
      </c>
      <c r="D120" s="5">
        <f t="shared" si="19"/>
        <v>0</v>
      </c>
      <c r="E120" s="5">
        <f t="shared" si="19"/>
        <v>0</v>
      </c>
      <c r="F120" s="5">
        <f t="shared" si="19"/>
        <v>0.12064416322666048</v>
      </c>
      <c r="G120" s="5">
        <f t="shared" si="19"/>
        <v>0</v>
      </c>
      <c r="H120" s="5">
        <f t="shared" si="19"/>
        <v>0.029197791193495647</v>
      </c>
      <c r="I120" s="5">
        <f t="shared" si="19"/>
        <v>0</v>
      </c>
      <c r="J120" s="5">
        <f t="shared" si="19"/>
        <v>0.007066326192484877</v>
      </c>
      <c r="K120" s="5">
        <f t="shared" si="19"/>
        <v>0</v>
      </c>
    </row>
    <row r="121" spans="2:11" ht="12.75">
      <c r="B121" s="5"/>
      <c r="C121" s="5">
        <f t="shared" si="20"/>
        <v>0</v>
      </c>
      <c r="D121" s="5">
        <f t="shared" si="19"/>
        <v>0</v>
      </c>
      <c r="E121" s="5">
        <f t="shared" si="19"/>
        <v>0</v>
      </c>
      <c r="F121" s="5">
        <f t="shared" si="19"/>
        <v>0</v>
      </c>
      <c r="G121" s="5">
        <f t="shared" si="19"/>
        <v>0.07110217639766474</v>
      </c>
      <c r="H121" s="5">
        <f t="shared" si="19"/>
        <v>0</v>
      </c>
      <c r="I121" s="5">
        <f t="shared" si="19"/>
        <v>0.017207848637996438</v>
      </c>
      <c r="J121" s="5">
        <f t="shared" si="19"/>
        <v>0</v>
      </c>
      <c r="K121" s="5">
        <f t="shared" si="19"/>
        <v>0.004164570899941133</v>
      </c>
    </row>
    <row r="122" spans="2:11" ht="12.75">
      <c r="B122" s="5"/>
      <c r="C122" s="5">
        <f t="shared" si="20"/>
        <v>0</v>
      </c>
      <c r="D122" s="5">
        <f t="shared" si="19"/>
        <v>0</v>
      </c>
      <c r="E122" s="5">
        <f t="shared" si="19"/>
        <v>0</v>
      </c>
      <c r="F122" s="5">
        <f t="shared" si="19"/>
        <v>0</v>
      </c>
      <c r="G122" s="5">
        <f t="shared" si="19"/>
        <v>0</v>
      </c>
      <c r="H122" s="5">
        <f t="shared" si="19"/>
        <v>0.041904385204169094</v>
      </c>
      <c r="I122" s="5">
        <f t="shared" si="19"/>
        <v>0</v>
      </c>
      <c r="J122" s="5">
        <f t="shared" si="19"/>
        <v>0.01014152244551156</v>
      </c>
      <c r="K122" s="5">
        <f t="shared" si="19"/>
        <v>0</v>
      </c>
    </row>
    <row r="123" spans="2:11" ht="12.75">
      <c r="B123" s="5"/>
      <c r="C123" s="5">
        <f t="shared" si="20"/>
        <v>0</v>
      </c>
      <c r="D123" s="5">
        <f t="shared" si="19"/>
        <v>0</v>
      </c>
      <c r="E123" s="5">
        <f t="shared" si="19"/>
        <v>0</v>
      </c>
      <c r="F123" s="5">
        <f t="shared" si="19"/>
        <v>0</v>
      </c>
      <c r="G123" s="5">
        <f t="shared" si="19"/>
        <v>0</v>
      </c>
      <c r="H123" s="5">
        <f t="shared" si="19"/>
        <v>0</v>
      </c>
      <c r="I123" s="5">
        <f t="shared" si="19"/>
        <v>0.024696536566172655</v>
      </c>
      <c r="J123" s="5">
        <f t="shared" si="19"/>
        <v>0</v>
      </c>
      <c r="K123" s="5">
        <f t="shared" si="19"/>
        <v>0.005976951545570427</v>
      </c>
    </row>
    <row r="124" spans="2:11" ht="12.75">
      <c r="B124" s="5"/>
      <c r="C124" s="5">
        <f t="shared" si="20"/>
        <v>0</v>
      </c>
      <c r="D124" s="5">
        <f t="shared" si="19"/>
        <v>0</v>
      </c>
      <c r="E124" s="5">
        <f t="shared" si="19"/>
        <v>0</v>
      </c>
      <c r="F124" s="5">
        <f t="shared" si="19"/>
        <v>0</v>
      </c>
      <c r="G124" s="5">
        <f t="shared" si="19"/>
        <v>0</v>
      </c>
      <c r="H124" s="5">
        <f t="shared" si="19"/>
        <v>0</v>
      </c>
      <c r="I124" s="5">
        <f t="shared" si="19"/>
        <v>0</v>
      </c>
      <c r="J124" s="5">
        <f t="shared" si="19"/>
        <v>0.014555014120661097</v>
      </c>
      <c r="K124" s="5">
        <f t="shared" si="19"/>
        <v>0</v>
      </c>
    </row>
    <row r="125" spans="2:11" ht="12.75">
      <c r="B125" s="5"/>
      <c r="C125" s="5">
        <f t="shared" si="20"/>
        <v>0</v>
      </c>
      <c r="D125" s="5">
        <f t="shared" si="19"/>
        <v>0</v>
      </c>
      <c r="E125" s="5">
        <f t="shared" si="19"/>
        <v>0</v>
      </c>
      <c r="F125" s="5">
        <f t="shared" si="19"/>
        <v>0</v>
      </c>
      <c r="G125" s="5">
        <f t="shared" si="19"/>
        <v>0</v>
      </c>
      <c r="H125" s="5">
        <f t="shared" si="19"/>
        <v>0</v>
      </c>
      <c r="I125" s="5">
        <f t="shared" si="19"/>
        <v>0</v>
      </c>
      <c r="J125" s="5">
        <f t="shared" si="19"/>
        <v>0</v>
      </c>
      <c r="K125" s="5">
        <f t="shared" si="19"/>
        <v>0.00857806257509067</v>
      </c>
    </row>
    <row r="128" spans="2:5" ht="12.75">
      <c r="B128" s="2" t="s">
        <v>66</v>
      </c>
      <c r="C128" s="2"/>
      <c r="D128" s="2"/>
      <c r="E128" s="2"/>
    </row>
    <row r="131" spans="2:11" ht="12.75">
      <c r="B131" s="5">
        <f aca="true" t="shared" si="21" ref="B131:K131">B107*B29</f>
        <v>0</v>
      </c>
      <c r="C131" s="5">
        <f t="shared" si="21"/>
        <v>0</v>
      </c>
      <c r="D131" s="5">
        <f t="shared" si="21"/>
        <v>0</v>
      </c>
      <c r="E131" s="5">
        <f t="shared" si="21"/>
        <v>0</v>
      </c>
      <c r="F131" s="5">
        <f t="shared" si="21"/>
        <v>0</v>
      </c>
      <c r="G131" s="5">
        <f t="shared" si="21"/>
        <v>0</v>
      </c>
      <c r="H131" s="5">
        <f t="shared" si="21"/>
        <v>0</v>
      </c>
      <c r="I131" s="5">
        <f t="shared" si="21"/>
        <v>0</v>
      </c>
      <c r="J131" s="5">
        <f t="shared" si="21"/>
        <v>0</v>
      </c>
      <c r="K131" s="5">
        <f t="shared" si="21"/>
        <v>0.00033205034490991375</v>
      </c>
    </row>
    <row r="132" spans="2:11" ht="12.75">
      <c r="B132" s="5">
        <f aca="true" t="shared" si="22" ref="B132:K132">B108*B30</f>
        <v>0</v>
      </c>
      <c r="C132" s="5">
        <f t="shared" si="22"/>
        <v>0</v>
      </c>
      <c r="D132" s="5">
        <f t="shared" si="22"/>
        <v>0</v>
      </c>
      <c r="E132" s="5">
        <f t="shared" si="22"/>
        <v>0</v>
      </c>
      <c r="F132" s="5">
        <f t="shared" si="22"/>
        <v>0</v>
      </c>
      <c r="G132" s="5">
        <f t="shared" si="22"/>
        <v>0</v>
      </c>
      <c r="H132" s="5">
        <f t="shared" si="22"/>
        <v>0</v>
      </c>
      <c r="I132" s="5">
        <f t="shared" si="22"/>
        <v>0</v>
      </c>
      <c r="J132" s="5">
        <f t="shared" si="22"/>
        <v>0.0008086057619985159</v>
      </c>
      <c r="K132" s="5">
        <f t="shared" si="22"/>
        <v>0</v>
      </c>
    </row>
    <row r="133" spans="2:11" ht="12.75">
      <c r="B133" s="5">
        <f aca="true" t="shared" si="23" ref="B133:K133">B109*B31</f>
        <v>0</v>
      </c>
      <c r="C133" s="5">
        <f t="shared" si="23"/>
        <v>0</v>
      </c>
      <c r="D133" s="5">
        <f t="shared" si="23"/>
        <v>0</v>
      </c>
      <c r="E133" s="5">
        <f t="shared" si="23"/>
        <v>0</v>
      </c>
      <c r="F133" s="5">
        <f t="shared" si="23"/>
        <v>0</v>
      </c>
      <c r="G133" s="5">
        <f t="shared" si="23"/>
        <v>0</v>
      </c>
      <c r="H133" s="5">
        <f t="shared" si="23"/>
        <v>0</v>
      </c>
      <c r="I133" s="5">
        <f t="shared" si="23"/>
        <v>0.001969108866652707</v>
      </c>
      <c r="J133" s="5">
        <f t="shared" si="23"/>
        <v>0</v>
      </c>
      <c r="K133" s="5">
        <f t="shared" si="23"/>
        <v>0.004288998753797422</v>
      </c>
    </row>
    <row r="134" spans="2:11" ht="12.75">
      <c r="B134" s="5">
        <f aca="true" t="shared" si="24" ref="B134:K134">B110*B32</f>
        <v>0</v>
      </c>
      <c r="C134" s="5">
        <f t="shared" si="24"/>
        <v>0</v>
      </c>
      <c r="D134" s="5">
        <f t="shared" si="24"/>
        <v>0</v>
      </c>
      <c r="E134" s="5">
        <f t="shared" si="24"/>
        <v>0</v>
      </c>
      <c r="F134" s="5">
        <f t="shared" si="24"/>
        <v>0</v>
      </c>
      <c r="G134" s="5">
        <f t="shared" si="24"/>
        <v>0</v>
      </c>
      <c r="H134" s="5">
        <f t="shared" si="24"/>
        <v>0.004795154710680164</v>
      </c>
      <c r="I134" s="5">
        <f t="shared" si="24"/>
        <v>0</v>
      </c>
      <c r="J134" s="5">
        <f t="shared" si="24"/>
        <v>0.00928402483723353</v>
      </c>
      <c r="K134" s="5">
        <f t="shared" si="24"/>
        <v>0</v>
      </c>
    </row>
    <row r="135" spans="2:11" ht="12.75">
      <c r="B135" s="5">
        <f aca="true" t="shared" si="25" ref="B135:K135">B111*B33</f>
        <v>0</v>
      </c>
      <c r="C135" s="5">
        <f t="shared" si="25"/>
        <v>0</v>
      </c>
      <c r="D135" s="5">
        <f t="shared" si="25"/>
        <v>0</v>
      </c>
      <c r="E135" s="5">
        <f t="shared" si="25"/>
        <v>0</v>
      </c>
      <c r="F135" s="5">
        <f t="shared" si="25"/>
        <v>0</v>
      </c>
      <c r="G135" s="5">
        <f t="shared" si="25"/>
        <v>0.01167711399240454</v>
      </c>
      <c r="H135" s="5">
        <f t="shared" si="25"/>
        <v>0</v>
      </c>
      <c r="I135" s="5">
        <f t="shared" si="25"/>
        <v>0.01978232090819221</v>
      </c>
      <c r="J135" s="5">
        <f t="shared" si="25"/>
        <v>0</v>
      </c>
      <c r="K135" s="5">
        <f t="shared" si="25"/>
        <v>0.024622116752361197</v>
      </c>
    </row>
    <row r="136" spans="2:11" ht="12.75">
      <c r="B136" s="5">
        <f aca="true" t="shared" si="26" ref="B136:K136">B112*B34</f>
        <v>0</v>
      </c>
      <c r="C136" s="5">
        <f t="shared" si="26"/>
        <v>0</v>
      </c>
      <c r="D136" s="5">
        <f t="shared" si="26"/>
        <v>0</v>
      </c>
      <c r="E136" s="5">
        <f t="shared" si="26"/>
        <v>0</v>
      </c>
      <c r="F136" s="5">
        <f t="shared" si="26"/>
        <v>0.028435994127136047</v>
      </c>
      <c r="G136" s="5">
        <f t="shared" si="26"/>
        <v>0</v>
      </c>
      <c r="H136" s="5">
        <f t="shared" si="26"/>
        <v>0.04129175569034627</v>
      </c>
      <c r="I136" s="5">
        <f t="shared" si="26"/>
        <v>0</v>
      </c>
      <c r="J136" s="5">
        <f t="shared" si="26"/>
        <v>0.046635196702451476</v>
      </c>
      <c r="K136" s="5">
        <f t="shared" si="26"/>
        <v>0</v>
      </c>
    </row>
    <row r="137" spans="2:11" ht="12.75">
      <c r="B137" s="5">
        <f aca="true" t="shared" si="27" ref="B137:K137">B113*B35</f>
        <v>0</v>
      </c>
      <c r="C137" s="5">
        <f t="shared" si="27"/>
        <v>0</v>
      </c>
      <c r="D137" s="5">
        <f t="shared" si="27"/>
        <v>0</v>
      </c>
      <c r="E137" s="5">
        <f t="shared" si="27"/>
        <v>0.06924705561018579</v>
      </c>
      <c r="F137" s="5">
        <f t="shared" si="27"/>
        <v>0</v>
      </c>
      <c r="G137" s="5">
        <f t="shared" si="27"/>
        <v>0.08379440067365757</v>
      </c>
      <c r="H137" s="5">
        <f t="shared" si="27"/>
        <v>0</v>
      </c>
      <c r="I137" s="5">
        <f t="shared" si="27"/>
        <v>0.08517418219163532</v>
      </c>
      <c r="J137" s="5">
        <f t="shared" si="27"/>
        <v>0</v>
      </c>
      <c r="K137" s="5">
        <f t="shared" si="27"/>
        <v>0.08245398435184496</v>
      </c>
    </row>
    <row r="138" spans="2:11" ht="12.75">
      <c r="B138" s="5">
        <f aca="true" t="shared" si="28" ref="B138:K138">B114*B36</f>
        <v>0</v>
      </c>
      <c r="C138" s="5">
        <f t="shared" si="28"/>
        <v>0</v>
      </c>
      <c r="D138" s="5">
        <f t="shared" si="28"/>
        <v>0.16862975457236498</v>
      </c>
      <c r="E138" s="5">
        <f t="shared" si="28"/>
        <v>0</v>
      </c>
      <c r="F138" s="5">
        <f t="shared" si="28"/>
        <v>0.16324424593219902</v>
      </c>
      <c r="G138" s="5">
        <f t="shared" si="28"/>
        <v>0</v>
      </c>
      <c r="H138" s="5">
        <f t="shared" si="28"/>
        <v>0.14815381279510703</v>
      </c>
      <c r="I138" s="5">
        <f t="shared" si="28"/>
        <v>0</v>
      </c>
      <c r="J138" s="5">
        <f t="shared" si="28"/>
        <v>0.13386075910612458</v>
      </c>
      <c r="K138" s="5">
        <f t="shared" si="28"/>
        <v>0</v>
      </c>
    </row>
    <row r="139" spans="2:11" ht="12.75">
      <c r="B139" s="5">
        <f aca="true" t="shared" si="29" ref="B139:K139">B115*B37</f>
        <v>0</v>
      </c>
      <c r="C139" s="5">
        <f t="shared" si="29"/>
        <v>0.4106455339734806</v>
      </c>
      <c r="D139" s="5">
        <f t="shared" si="29"/>
        <v>0</v>
      </c>
      <c r="E139" s="5">
        <f t="shared" si="29"/>
        <v>0.2981480968865376</v>
      </c>
      <c r="F139" s="5">
        <f t="shared" si="29"/>
        <v>0</v>
      </c>
      <c r="G139" s="5">
        <f t="shared" si="29"/>
        <v>0.2405218134831824</v>
      </c>
      <c r="H139" s="5">
        <f t="shared" si="29"/>
        <v>0</v>
      </c>
      <c r="I139" s="5">
        <f t="shared" si="29"/>
        <v>0.20373525953585747</v>
      </c>
      <c r="J139" s="5">
        <f t="shared" si="29"/>
        <v>0</v>
      </c>
      <c r="K139" s="5">
        <f t="shared" si="29"/>
        <v>0.1775057314610128</v>
      </c>
    </row>
    <row r="140" spans="2:11" ht="12.75">
      <c r="B140" s="5">
        <f aca="true" t="shared" si="30" ref="B140:K140">B116*B38</f>
        <v>1</v>
      </c>
      <c r="C140" s="5">
        <f t="shared" si="30"/>
        <v>0</v>
      </c>
      <c r="D140" s="5">
        <f t="shared" si="30"/>
        <v>0.4840315588022312</v>
      </c>
      <c r="E140" s="5">
        <f t="shared" si="30"/>
        <v>0</v>
      </c>
      <c r="F140" s="5">
        <f t="shared" si="30"/>
        <v>0.3514298248747767</v>
      </c>
      <c r="G140" s="5">
        <f t="shared" si="30"/>
        <v>0</v>
      </c>
      <c r="H140" s="5">
        <f t="shared" si="30"/>
        <v>0.2835052099062221</v>
      </c>
      <c r="I140" s="5">
        <f t="shared" si="30"/>
        <v>0</v>
      </c>
      <c r="J140" s="5">
        <f t="shared" si="30"/>
        <v>0.24014457018905927</v>
      </c>
      <c r="K140" s="5">
        <f t="shared" si="30"/>
        <v>0</v>
      </c>
    </row>
    <row r="141" spans="2:11" ht="12.75">
      <c r="B141" s="5">
        <f aca="true" t="shared" si="31" ref="B141:K141">B117*B39</f>
        <v>0</v>
      </c>
      <c r="C141" s="5">
        <f t="shared" si="31"/>
        <v>0.5893544660265194</v>
      </c>
      <c r="D141" s="5">
        <f t="shared" si="31"/>
        <v>0</v>
      </c>
      <c r="E141" s="5">
        <f t="shared" si="31"/>
        <v>0.42789924131680923</v>
      </c>
      <c r="F141" s="5">
        <f t="shared" si="31"/>
        <v>0</v>
      </c>
      <c r="G141" s="5">
        <f t="shared" si="31"/>
        <v>0.34519456130811205</v>
      </c>
      <c r="H141" s="5">
        <f t="shared" si="31"/>
        <v>0</v>
      </c>
      <c r="I141" s="5">
        <f t="shared" si="31"/>
        <v>0.2923988578000312</v>
      </c>
      <c r="J141" s="5">
        <f t="shared" si="31"/>
        <v>0</v>
      </c>
      <c r="K141" s="5">
        <f t="shared" si="31"/>
        <v>0.25475449487929386</v>
      </c>
    </row>
    <row r="142" spans="2:11" ht="12.75">
      <c r="B142" s="5">
        <f aca="true" t="shared" si="32" ref="B142:K142">B118*B40</f>
        <v>0</v>
      </c>
      <c r="C142" s="5">
        <f t="shared" si="32"/>
        <v>0</v>
      </c>
      <c r="D142" s="5">
        <f t="shared" si="32"/>
        <v>0.34733868662540385</v>
      </c>
      <c r="E142" s="5">
        <f t="shared" si="32"/>
        <v>0</v>
      </c>
      <c r="F142" s="5">
        <f t="shared" si="32"/>
        <v>0.3362457718392278</v>
      </c>
      <c r="G142" s="5">
        <f t="shared" si="32"/>
        <v>0</v>
      </c>
      <c r="H142" s="5">
        <f t="shared" si="32"/>
        <v>0.3051629345325015</v>
      </c>
      <c r="I142" s="5">
        <f t="shared" si="32"/>
        <v>0</v>
      </c>
      <c r="J142" s="5">
        <f t="shared" si="32"/>
        <v>0.2757225163288025</v>
      </c>
      <c r="K142" s="5">
        <f t="shared" si="32"/>
        <v>0</v>
      </c>
    </row>
    <row r="143" spans="2:11" ht="12.75">
      <c r="B143" s="5">
        <f aca="true" t="shared" si="33" ref="B143:K143">B119*B41</f>
        <v>0</v>
      </c>
      <c r="C143" s="5">
        <f t="shared" si="33"/>
        <v>0</v>
      </c>
      <c r="D143" s="5">
        <f t="shared" si="33"/>
        <v>0</v>
      </c>
      <c r="E143" s="5">
        <f t="shared" si="33"/>
        <v>0.20470560618646744</v>
      </c>
      <c r="F143" s="5">
        <f t="shared" si="33"/>
        <v>0</v>
      </c>
      <c r="G143" s="5">
        <f t="shared" si="33"/>
        <v>0.24770993414497874</v>
      </c>
      <c r="H143" s="5">
        <f t="shared" si="33"/>
        <v>0</v>
      </c>
      <c r="I143" s="5">
        <f t="shared" si="33"/>
        <v>0.25178879366548335</v>
      </c>
      <c r="J143" s="5">
        <f t="shared" si="33"/>
        <v>0</v>
      </c>
      <c r="K143" s="5">
        <f t="shared" si="33"/>
        <v>0.24374744457367456</v>
      </c>
    </row>
    <row r="144" spans="2:11" ht="12.75">
      <c r="B144" s="5">
        <f aca="true" t="shared" si="34" ref="B144:K144">B120*B42</f>
        <v>0</v>
      </c>
      <c r="C144" s="5">
        <f t="shared" si="34"/>
        <v>0</v>
      </c>
      <c r="D144" s="5">
        <f t="shared" si="34"/>
        <v>0</v>
      </c>
      <c r="E144" s="5">
        <f t="shared" si="34"/>
        <v>0</v>
      </c>
      <c r="F144" s="5">
        <f t="shared" si="34"/>
        <v>0.12064416322666048</v>
      </c>
      <c r="G144" s="5">
        <f t="shared" si="34"/>
        <v>0</v>
      </c>
      <c r="H144" s="5">
        <f t="shared" si="34"/>
        <v>0.17518674716097388</v>
      </c>
      <c r="I144" s="5">
        <f t="shared" si="34"/>
        <v>0</v>
      </c>
      <c r="J144" s="5">
        <f t="shared" si="34"/>
        <v>0.19785713338957656</v>
      </c>
      <c r="K144" s="5">
        <f t="shared" si="34"/>
        <v>0</v>
      </c>
    </row>
    <row r="145" spans="2:11" ht="12.75">
      <c r="B145" s="5">
        <f aca="true" t="shared" si="35" ref="B145:K145">B121*B43</f>
        <v>0</v>
      </c>
      <c r="C145" s="5">
        <f t="shared" si="35"/>
        <v>0</v>
      </c>
      <c r="D145" s="5">
        <f t="shared" si="35"/>
        <v>0</v>
      </c>
      <c r="E145" s="5">
        <f t="shared" si="35"/>
        <v>0</v>
      </c>
      <c r="F145" s="5">
        <f t="shared" si="35"/>
        <v>0</v>
      </c>
      <c r="G145" s="5">
        <f t="shared" si="35"/>
        <v>0.07110217639766474</v>
      </c>
      <c r="H145" s="5">
        <f t="shared" si="35"/>
        <v>0</v>
      </c>
      <c r="I145" s="5">
        <f t="shared" si="35"/>
        <v>0.12045494046597507</v>
      </c>
      <c r="J145" s="5">
        <f t="shared" si="35"/>
        <v>0</v>
      </c>
      <c r="K145" s="5">
        <f t="shared" si="35"/>
        <v>0.1499245523978808</v>
      </c>
    </row>
    <row r="146" spans="2:11" ht="12.75">
      <c r="B146" s="5">
        <f aca="true" t="shared" si="36" ref="B146:K146">B122*B44</f>
        <v>0</v>
      </c>
      <c r="C146" s="5">
        <f t="shared" si="36"/>
        <v>0</v>
      </c>
      <c r="D146" s="5">
        <f t="shared" si="36"/>
        <v>0</v>
      </c>
      <c r="E146" s="5">
        <f t="shared" si="36"/>
        <v>0</v>
      </c>
      <c r="F146" s="5">
        <f t="shared" si="36"/>
        <v>0</v>
      </c>
      <c r="G146" s="5">
        <f t="shared" si="36"/>
        <v>0</v>
      </c>
      <c r="H146" s="5">
        <f t="shared" si="36"/>
        <v>0.041904385204169094</v>
      </c>
      <c r="I146" s="5">
        <f t="shared" si="36"/>
        <v>0</v>
      </c>
      <c r="J146" s="5">
        <f t="shared" si="36"/>
        <v>0.08113217956409248</v>
      </c>
      <c r="K146" s="5">
        <f t="shared" si="36"/>
        <v>0</v>
      </c>
    </row>
    <row r="147" spans="2:11" ht="12.75">
      <c r="B147" s="5">
        <f aca="true" t="shared" si="37" ref="B147:K147">B123*B45</f>
        <v>0</v>
      </c>
      <c r="C147" s="5">
        <f t="shared" si="37"/>
        <v>0</v>
      </c>
      <c r="D147" s="5">
        <f t="shared" si="37"/>
        <v>0</v>
      </c>
      <c r="E147" s="5">
        <f t="shared" si="37"/>
        <v>0</v>
      </c>
      <c r="F147" s="5">
        <f t="shared" si="37"/>
        <v>0</v>
      </c>
      <c r="G147" s="5">
        <f t="shared" si="37"/>
        <v>0</v>
      </c>
      <c r="H147" s="5">
        <f t="shared" si="37"/>
        <v>0</v>
      </c>
      <c r="I147" s="5">
        <f t="shared" si="37"/>
        <v>0.024696536566172655</v>
      </c>
      <c r="J147" s="5">
        <f t="shared" si="37"/>
        <v>0</v>
      </c>
      <c r="K147" s="5">
        <f t="shared" si="37"/>
        <v>0.053792563910133845</v>
      </c>
    </row>
    <row r="148" spans="2:11" ht="12.75">
      <c r="B148" s="5">
        <f aca="true" t="shared" si="38" ref="B148:K148">B124*B46</f>
        <v>0</v>
      </c>
      <c r="C148" s="5">
        <f t="shared" si="38"/>
        <v>0</v>
      </c>
      <c r="D148" s="5">
        <f t="shared" si="38"/>
        <v>0</v>
      </c>
      <c r="E148" s="5">
        <f t="shared" si="38"/>
        <v>0</v>
      </c>
      <c r="F148" s="5">
        <f t="shared" si="38"/>
        <v>0</v>
      </c>
      <c r="G148" s="5">
        <f t="shared" si="38"/>
        <v>0</v>
      </c>
      <c r="H148" s="5">
        <f t="shared" si="38"/>
        <v>0</v>
      </c>
      <c r="I148" s="5">
        <f t="shared" si="38"/>
        <v>0</v>
      </c>
      <c r="J148" s="5">
        <f t="shared" si="38"/>
        <v>0.014555014120661097</v>
      </c>
      <c r="K148" s="5">
        <f t="shared" si="38"/>
        <v>0</v>
      </c>
    </row>
    <row r="149" spans="2:11" ht="12.75">
      <c r="B149" s="5">
        <f aca="true" t="shared" si="39" ref="B149:K149">B125*B47</f>
        <v>0</v>
      </c>
      <c r="C149" s="5">
        <f t="shared" si="39"/>
        <v>0</v>
      </c>
      <c r="D149" s="5">
        <f t="shared" si="39"/>
        <v>0</v>
      </c>
      <c r="E149" s="5">
        <f t="shared" si="39"/>
        <v>0</v>
      </c>
      <c r="F149" s="5">
        <f t="shared" si="39"/>
        <v>0</v>
      </c>
      <c r="G149" s="5">
        <f t="shared" si="39"/>
        <v>0</v>
      </c>
      <c r="H149" s="5">
        <f t="shared" si="39"/>
        <v>0</v>
      </c>
      <c r="I149" s="5">
        <f t="shared" si="39"/>
        <v>0</v>
      </c>
      <c r="J149" s="5">
        <f t="shared" si="39"/>
        <v>0</v>
      </c>
      <c r="K149" s="5">
        <f t="shared" si="39"/>
        <v>0.00857806257509067</v>
      </c>
    </row>
    <row r="151" spans="1:11" ht="12.75">
      <c r="A151" t="s">
        <v>68</v>
      </c>
      <c r="B151">
        <f>SUM(B131:B149)</f>
        <v>1</v>
      </c>
      <c r="C151">
        <f aca="true" t="shared" si="40" ref="C151:K151">SUM(C131:C149)</f>
        <v>1</v>
      </c>
      <c r="D151">
        <f t="shared" si="40"/>
        <v>1</v>
      </c>
      <c r="E151">
        <f t="shared" si="40"/>
        <v>1</v>
      </c>
      <c r="F151">
        <f t="shared" si="40"/>
        <v>1</v>
      </c>
      <c r="G151">
        <f t="shared" si="40"/>
        <v>1.0000000000000002</v>
      </c>
      <c r="H151">
        <f t="shared" si="40"/>
        <v>0.9999999999999999</v>
      </c>
      <c r="I151">
        <f t="shared" si="40"/>
        <v>1</v>
      </c>
      <c r="J151">
        <f t="shared" si="40"/>
        <v>1</v>
      </c>
      <c r="K151">
        <f t="shared" si="40"/>
        <v>1.0000000000000002</v>
      </c>
    </row>
    <row r="153" spans="1:13" ht="12.75">
      <c r="A153" s="32" t="s">
        <v>87</v>
      </c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</row>
    <row r="155" ht="12.75">
      <c r="A155" t="s">
        <v>111</v>
      </c>
    </row>
    <row r="157" spans="2:11" ht="12.75">
      <c r="B157" s="5">
        <f>B131*B4</f>
        <v>0</v>
      </c>
      <c r="C157" s="5">
        <f aca="true" t="shared" si="41" ref="C157:K157">C131*C4</f>
        <v>0</v>
      </c>
      <c r="D157" s="5">
        <f t="shared" si="41"/>
        <v>0</v>
      </c>
      <c r="E157" s="5">
        <f t="shared" si="41"/>
        <v>0</v>
      </c>
      <c r="F157" s="5">
        <f t="shared" si="41"/>
        <v>0</v>
      </c>
      <c r="G157" s="5">
        <f t="shared" si="41"/>
        <v>0</v>
      </c>
      <c r="H157" s="5">
        <f t="shared" si="41"/>
        <v>0</v>
      </c>
      <c r="I157" s="5">
        <f t="shared" si="41"/>
        <v>0</v>
      </c>
      <c r="J157" s="5">
        <f t="shared" si="41"/>
        <v>0</v>
      </c>
      <c r="K157" s="5">
        <f t="shared" si="41"/>
        <v>0.018902438969232646</v>
      </c>
    </row>
    <row r="158" spans="2:11" ht="12.75">
      <c r="B158" s="5">
        <f aca="true" t="shared" si="42" ref="B158:K158">B132*B5</f>
        <v>0</v>
      </c>
      <c r="C158" s="5">
        <f t="shared" si="42"/>
        <v>0</v>
      </c>
      <c r="D158" s="5">
        <f t="shared" si="42"/>
        <v>0</v>
      </c>
      <c r="E158" s="5">
        <f t="shared" si="42"/>
        <v>0</v>
      </c>
      <c r="F158" s="5">
        <f t="shared" si="42"/>
        <v>0</v>
      </c>
      <c r="G158" s="5">
        <f t="shared" si="42"/>
        <v>0</v>
      </c>
      <c r="H158" s="5">
        <f t="shared" si="42"/>
        <v>0</v>
      </c>
      <c r="I158" s="5">
        <f t="shared" si="42"/>
        <v>0</v>
      </c>
      <c r="J158" s="5">
        <f t="shared" si="42"/>
        <v>0.03273732433949979</v>
      </c>
      <c r="K158" s="5">
        <f t="shared" si="42"/>
        <v>0</v>
      </c>
    </row>
    <row r="159" spans="2:11" ht="12.75">
      <c r="B159" s="5">
        <f aca="true" t="shared" si="43" ref="B159:K159">B133*B6</f>
        <v>0</v>
      </c>
      <c r="C159" s="5">
        <f t="shared" si="43"/>
        <v>0</v>
      </c>
      <c r="D159" s="5">
        <f t="shared" si="43"/>
        <v>0</v>
      </c>
      <c r="E159" s="5">
        <f t="shared" si="43"/>
        <v>0</v>
      </c>
      <c r="F159" s="5">
        <f t="shared" si="43"/>
        <v>0</v>
      </c>
      <c r="G159" s="5">
        <f t="shared" si="43"/>
        <v>0</v>
      </c>
      <c r="H159" s="5">
        <f t="shared" si="43"/>
        <v>0</v>
      </c>
      <c r="I159" s="5">
        <f t="shared" si="43"/>
        <v>0.05669810158647018</v>
      </c>
      <c r="J159" s="5">
        <f t="shared" si="43"/>
        <v>0</v>
      </c>
      <c r="K159" s="5">
        <f t="shared" si="43"/>
        <v>0.13946489975965096</v>
      </c>
    </row>
    <row r="160" spans="2:11" ht="12.75">
      <c r="B160" s="5">
        <f aca="true" t="shared" si="44" ref="B160:K160">B134*B7</f>
        <v>0</v>
      </c>
      <c r="C160" s="5">
        <f t="shared" si="44"/>
        <v>0</v>
      </c>
      <c r="D160" s="5">
        <f t="shared" si="44"/>
        <v>0</v>
      </c>
      <c r="E160" s="5">
        <f t="shared" si="44"/>
        <v>0</v>
      </c>
      <c r="F160" s="5">
        <f t="shared" si="44"/>
        <v>0</v>
      </c>
      <c r="G160" s="5">
        <f t="shared" si="44"/>
        <v>0</v>
      </c>
      <c r="H160" s="5">
        <f t="shared" si="44"/>
        <v>0.09819601291089541</v>
      </c>
      <c r="I160" s="5">
        <f t="shared" si="44"/>
        <v>0</v>
      </c>
      <c r="J160" s="5">
        <f t="shared" si="44"/>
        <v>0.214702812329684</v>
      </c>
      <c r="K160" s="5">
        <f t="shared" si="44"/>
        <v>0</v>
      </c>
    </row>
    <row r="161" spans="2:11" ht="12.75">
      <c r="B161" s="5">
        <f aca="true" t="shared" si="45" ref="B161:K161">B135*B8</f>
        <v>0</v>
      </c>
      <c r="C161" s="5">
        <f t="shared" si="45"/>
        <v>0</v>
      </c>
      <c r="D161" s="5">
        <f t="shared" si="45"/>
        <v>0</v>
      </c>
      <c r="E161" s="5">
        <f t="shared" si="45"/>
        <v>0</v>
      </c>
      <c r="F161" s="5">
        <f t="shared" si="45"/>
        <v>0</v>
      </c>
      <c r="G161" s="5">
        <f t="shared" si="45"/>
        <v>0.17006666328838269</v>
      </c>
      <c r="H161" s="5">
        <f t="shared" si="45"/>
        <v>0</v>
      </c>
      <c r="I161" s="5">
        <f t="shared" si="45"/>
        <v>0.32536521680457714</v>
      </c>
      <c r="J161" s="5">
        <f t="shared" si="45"/>
        <v>0</v>
      </c>
      <c r="K161" s="5">
        <f t="shared" si="45"/>
        <v>0.45732977272589215</v>
      </c>
    </row>
    <row r="162" spans="2:11" ht="12.75">
      <c r="B162" s="5">
        <f aca="true" t="shared" si="46" ref="B162:K162">B136*B9</f>
        <v>0</v>
      </c>
      <c r="C162" s="5">
        <f t="shared" si="46"/>
        <v>0</v>
      </c>
      <c r="D162" s="5">
        <f t="shared" si="46"/>
        <v>0</v>
      </c>
      <c r="E162" s="5">
        <f t="shared" si="46"/>
        <v>0</v>
      </c>
      <c r="F162" s="5">
        <f t="shared" si="46"/>
        <v>0.29454016619074963</v>
      </c>
      <c r="G162" s="5">
        <f t="shared" si="46"/>
        <v>0</v>
      </c>
      <c r="H162" s="5">
        <f t="shared" si="46"/>
        <v>0.4830028237698673</v>
      </c>
      <c r="I162" s="5">
        <f t="shared" si="46"/>
        <v>0</v>
      </c>
      <c r="J162" s="5">
        <f t="shared" si="46"/>
        <v>0.6160420289880559</v>
      </c>
      <c r="K162" s="5">
        <f t="shared" si="46"/>
        <v>0</v>
      </c>
    </row>
    <row r="163" spans="2:11" ht="12.75">
      <c r="B163" s="5">
        <f aca="true" t="shared" si="47" ref="B163:K163">B137*B10</f>
        <v>0</v>
      </c>
      <c r="C163" s="5">
        <f t="shared" si="47"/>
        <v>0</v>
      </c>
      <c r="D163" s="5">
        <f t="shared" si="47"/>
        <v>0</v>
      </c>
      <c r="E163" s="5">
        <f t="shared" si="47"/>
        <v>0.5101170789278406</v>
      </c>
      <c r="F163" s="5">
        <f t="shared" si="47"/>
        <v>0</v>
      </c>
      <c r="G163" s="5">
        <f t="shared" si="47"/>
        <v>0.6970978773508995</v>
      </c>
      <c r="H163" s="5">
        <f t="shared" si="47"/>
        <v>0</v>
      </c>
      <c r="I163" s="5">
        <f t="shared" si="47"/>
        <v>0.8001970437216638</v>
      </c>
      <c r="J163" s="5">
        <f t="shared" si="47"/>
        <v>0</v>
      </c>
      <c r="K163" s="5">
        <f t="shared" si="47"/>
        <v>0.8748041321231563</v>
      </c>
    </row>
    <row r="164" spans="2:11" ht="12.75">
      <c r="B164" s="5">
        <f aca="true" t="shared" si="48" ref="B164:K164">B138*B11</f>
        <v>0</v>
      </c>
      <c r="C164" s="5">
        <f t="shared" si="48"/>
        <v>0</v>
      </c>
      <c r="D164" s="5">
        <f t="shared" si="48"/>
        <v>0.8834769042852714</v>
      </c>
      <c r="E164" s="5">
        <f t="shared" si="48"/>
        <v>0</v>
      </c>
      <c r="F164" s="5">
        <f t="shared" si="48"/>
        <v>0.9658486651107404</v>
      </c>
      <c r="G164" s="5">
        <f t="shared" si="48"/>
        <v>0</v>
      </c>
      <c r="H164" s="5">
        <f t="shared" si="48"/>
        <v>0.9899066539381708</v>
      </c>
      <c r="I164" s="5">
        <f t="shared" si="48"/>
        <v>0</v>
      </c>
      <c r="J164" s="5">
        <f t="shared" si="48"/>
        <v>1.010054721984659</v>
      </c>
      <c r="K164" s="5">
        <f t="shared" si="48"/>
        <v>0</v>
      </c>
    </row>
    <row r="165" spans="2:11" ht="12.75">
      <c r="B165" s="5">
        <f aca="true" t="shared" si="49" ref="B165:K165">B139*B12</f>
        <v>0</v>
      </c>
      <c r="C165" s="5">
        <f t="shared" si="49"/>
        <v>1.5301025443923586</v>
      </c>
      <c r="D165" s="5">
        <f t="shared" si="49"/>
        <v>0</v>
      </c>
      <c r="E165" s="5">
        <f t="shared" si="49"/>
        <v>1.2545722696447947</v>
      </c>
      <c r="F165" s="5">
        <f t="shared" si="49"/>
        <v>0</v>
      </c>
      <c r="G165" s="5">
        <f t="shared" si="49"/>
        <v>1.1429528661548676</v>
      </c>
      <c r="H165" s="5">
        <f t="shared" si="49"/>
        <v>0</v>
      </c>
      <c r="I165" s="5">
        <f t="shared" si="49"/>
        <v>1.0933274631939405</v>
      </c>
      <c r="J165" s="5">
        <f t="shared" si="49"/>
        <v>0</v>
      </c>
      <c r="K165" s="5">
        <f t="shared" si="49"/>
        <v>1.0757383460274637</v>
      </c>
    </row>
    <row r="166" spans="2:11" ht="12.75">
      <c r="B166" s="5">
        <f aca="true" t="shared" si="50" ref="B166:K166">B140*B13</f>
        <v>2.65</v>
      </c>
      <c r="C166" s="5">
        <f t="shared" si="50"/>
        <v>0</v>
      </c>
      <c r="D166" s="5">
        <f t="shared" si="50"/>
        <v>1.4485375622886738</v>
      </c>
      <c r="E166" s="5">
        <f t="shared" si="50"/>
        <v>0</v>
      </c>
      <c r="F166" s="5">
        <f t="shared" si="50"/>
        <v>1.1876949449214413</v>
      </c>
      <c r="G166" s="5">
        <f t="shared" si="50"/>
        <v>0</v>
      </c>
      <c r="H166" s="5">
        <f t="shared" si="50"/>
        <v>1.0820256228044558</v>
      </c>
      <c r="I166" s="5">
        <f t="shared" si="50"/>
        <v>0</v>
      </c>
      <c r="J166" s="5">
        <f t="shared" si="50"/>
        <v>1.0350455948997501</v>
      </c>
      <c r="K166" s="5">
        <f t="shared" si="50"/>
        <v>0</v>
      </c>
    </row>
    <row r="167" spans="2:11" ht="12.75">
      <c r="B167" s="5">
        <f aca="true" t="shared" si="51" ref="B167:K167">B141*B14</f>
        <v>0</v>
      </c>
      <c r="C167" s="5">
        <f t="shared" si="51"/>
        <v>1.2543683931946528</v>
      </c>
      <c r="D167" s="5">
        <f t="shared" si="51"/>
        <v>0</v>
      </c>
      <c r="E167" s="5">
        <f t="shared" si="51"/>
        <v>1.0284904157491377</v>
      </c>
      <c r="F167" s="5">
        <f t="shared" si="51"/>
        <v>0</v>
      </c>
      <c r="G167" s="5">
        <f t="shared" si="51"/>
        <v>0.936985534381459</v>
      </c>
      <c r="H167" s="5">
        <f t="shared" si="51"/>
        <v>0</v>
      </c>
      <c r="I167" s="5">
        <f t="shared" si="51"/>
        <v>0.8963029427461021</v>
      </c>
      <c r="J167" s="5">
        <f t="shared" si="51"/>
        <v>0</v>
      </c>
      <c r="K167" s="5">
        <f t="shared" si="51"/>
        <v>0.8818834956844097</v>
      </c>
    </row>
    <row r="168" spans="2:11" ht="12.75">
      <c r="B168" s="5">
        <f aca="true" t="shared" si="52" ref="B168:K168">B142*B15</f>
        <v>0</v>
      </c>
      <c r="C168" s="5">
        <f t="shared" si="52"/>
        <v>0</v>
      </c>
      <c r="D168" s="5">
        <f t="shared" si="52"/>
        <v>0.5937509682436737</v>
      </c>
      <c r="E168" s="5">
        <f t="shared" si="52"/>
        <v>0</v>
      </c>
      <c r="F168" s="5">
        <f t="shared" si="52"/>
        <v>0.6491098718084761</v>
      </c>
      <c r="G168" s="5">
        <f t="shared" si="52"/>
        <v>0</v>
      </c>
      <c r="H168" s="5">
        <f t="shared" si="52"/>
        <v>0.6652783240803984</v>
      </c>
      <c r="I168" s="5">
        <f t="shared" si="52"/>
        <v>0</v>
      </c>
      <c r="J168" s="5">
        <f t="shared" si="52"/>
        <v>0.6788190684426064</v>
      </c>
      <c r="K168" s="5">
        <f t="shared" si="52"/>
        <v>0</v>
      </c>
    </row>
    <row r="169" spans="2:11" ht="12.75">
      <c r="B169" s="5">
        <f aca="true" t="shared" si="53" ref="B169:K169">B143*B16</f>
        <v>0</v>
      </c>
      <c r="C169" s="5">
        <f t="shared" si="53"/>
        <v>0</v>
      </c>
      <c r="D169" s="5">
        <f t="shared" si="53"/>
        <v>0</v>
      </c>
      <c r="E169" s="5">
        <f t="shared" si="53"/>
        <v>0.2810499803749382</v>
      </c>
      <c r="F169" s="5">
        <f t="shared" si="53"/>
        <v>0</v>
      </c>
      <c r="G169" s="5">
        <f t="shared" si="53"/>
        <v>0.38406740891848357</v>
      </c>
      <c r="H169" s="5">
        <f t="shared" si="53"/>
        <v>0</v>
      </c>
      <c r="I169" s="5">
        <f t="shared" si="53"/>
        <v>0.4408700918360548</v>
      </c>
      <c r="J169" s="5">
        <f t="shared" si="53"/>
        <v>0</v>
      </c>
      <c r="K169" s="5">
        <f t="shared" si="53"/>
        <v>0.48197500989749625</v>
      </c>
    </row>
    <row r="170" spans="2:11" ht="12.75">
      <c r="B170" s="5">
        <f aca="true" t="shared" si="54" ref="B170:K170">B144*B17</f>
        <v>0</v>
      </c>
      <c r="C170" s="5">
        <f t="shared" si="54"/>
        <v>0</v>
      </c>
      <c r="D170" s="5">
        <f t="shared" si="54"/>
        <v>0</v>
      </c>
      <c r="E170" s="5">
        <f t="shared" si="54"/>
        <v>0</v>
      </c>
      <c r="F170" s="5">
        <f t="shared" si="54"/>
        <v>0.13303404237369806</v>
      </c>
      <c r="G170" s="5">
        <f t="shared" si="54"/>
        <v>0</v>
      </c>
      <c r="H170" s="5">
        <f t="shared" si="54"/>
        <v>0.21815638578272234</v>
      </c>
      <c r="I170" s="5">
        <f t="shared" si="54"/>
        <v>0</v>
      </c>
      <c r="J170" s="5">
        <f t="shared" si="54"/>
        <v>0.2782457905428785</v>
      </c>
      <c r="K170" s="5">
        <f t="shared" si="54"/>
        <v>0</v>
      </c>
    </row>
    <row r="171" spans="2:11" ht="12.75">
      <c r="B171" s="5">
        <f aca="true" t="shared" si="55" ref="B171:K171">B145*B18</f>
        <v>0</v>
      </c>
      <c r="C171" s="5">
        <f t="shared" si="55"/>
        <v>0</v>
      </c>
      <c r="D171" s="5">
        <f t="shared" si="55"/>
        <v>0</v>
      </c>
      <c r="E171" s="5">
        <f t="shared" si="55"/>
        <v>0</v>
      </c>
      <c r="F171" s="5">
        <f t="shared" si="55"/>
        <v>0</v>
      </c>
      <c r="G171" s="5">
        <f t="shared" si="55"/>
        <v>0.06297120678206981</v>
      </c>
      <c r="H171" s="5">
        <f t="shared" si="55"/>
        <v>0</v>
      </c>
      <c r="I171" s="5">
        <f t="shared" si="55"/>
        <v>0.12047417142742038</v>
      </c>
      <c r="J171" s="5">
        <f t="shared" si="55"/>
        <v>0</v>
      </c>
      <c r="K171" s="5">
        <f t="shared" si="55"/>
        <v>0.1693371712543406</v>
      </c>
    </row>
    <row r="172" spans="2:11" ht="12.75">
      <c r="B172" s="5">
        <f aca="true" t="shared" si="56" ref="B172:K172">B146*B19</f>
        <v>0</v>
      </c>
      <c r="C172" s="5">
        <f t="shared" si="56"/>
        <v>0</v>
      </c>
      <c r="D172" s="5">
        <f t="shared" si="56"/>
        <v>0</v>
      </c>
      <c r="E172" s="5">
        <f t="shared" si="56"/>
        <v>0</v>
      </c>
      <c r="F172" s="5">
        <f t="shared" si="56"/>
        <v>0</v>
      </c>
      <c r="G172" s="5">
        <f t="shared" si="56"/>
        <v>0</v>
      </c>
      <c r="H172" s="5">
        <f t="shared" si="56"/>
        <v>0.02980720432783137</v>
      </c>
      <c r="I172" s="5">
        <f t="shared" si="56"/>
        <v>0</v>
      </c>
      <c r="J172" s="5">
        <f t="shared" si="56"/>
        <v>0.06517261146517324</v>
      </c>
      <c r="K172" s="5">
        <f t="shared" si="56"/>
        <v>0</v>
      </c>
    </row>
    <row r="173" spans="2:11" ht="12.75">
      <c r="B173" s="5">
        <f aca="true" t="shared" si="57" ref="B173:K173">B147*B20</f>
        <v>0</v>
      </c>
      <c r="C173" s="5">
        <f t="shared" si="57"/>
        <v>0</v>
      </c>
      <c r="D173" s="5">
        <f t="shared" si="57"/>
        <v>0</v>
      </c>
      <c r="E173" s="5">
        <f t="shared" si="57"/>
        <v>0</v>
      </c>
      <c r="F173" s="5">
        <f t="shared" si="57"/>
        <v>0</v>
      </c>
      <c r="G173" s="5">
        <f t="shared" si="57"/>
        <v>0</v>
      </c>
      <c r="H173" s="5">
        <f t="shared" si="57"/>
        <v>0</v>
      </c>
      <c r="I173" s="5">
        <f t="shared" si="57"/>
        <v>0.01410913773521756</v>
      </c>
      <c r="J173" s="5">
        <f t="shared" si="57"/>
        <v>0</v>
      </c>
      <c r="K173" s="5">
        <f t="shared" si="57"/>
        <v>0.03470538562805749</v>
      </c>
    </row>
    <row r="174" spans="2:11" ht="12.75">
      <c r="B174" s="5">
        <f aca="true" t="shared" si="58" ref="B174:K174">B148*B21</f>
        <v>0</v>
      </c>
      <c r="C174" s="5">
        <f t="shared" si="58"/>
        <v>0</v>
      </c>
      <c r="D174" s="5">
        <f t="shared" si="58"/>
        <v>0</v>
      </c>
      <c r="E174" s="5">
        <f t="shared" si="58"/>
        <v>0</v>
      </c>
      <c r="F174" s="5">
        <f t="shared" si="58"/>
        <v>0</v>
      </c>
      <c r="G174" s="5">
        <f t="shared" si="58"/>
        <v>0</v>
      </c>
      <c r="H174" s="5">
        <f t="shared" si="58"/>
        <v>0</v>
      </c>
      <c r="I174" s="5">
        <f t="shared" si="58"/>
        <v>0</v>
      </c>
      <c r="J174" s="5">
        <f t="shared" si="58"/>
        <v>0.00667851186048562</v>
      </c>
      <c r="K174" s="5">
        <f t="shared" si="58"/>
        <v>0</v>
      </c>
    </row>
    <row r="175" spans="2:11" ht="12.75">
      <c r="B175" s="5">
        <f aca="true" t="shared" si="59" ref="B175:K175">B149*B22</f>
        <v>0</v>
      </c>
      <c r="C175" s="5">
        <f t="shared" si="59"/>
        <v>0</v>
      </c>
      <c r="D175" s="5">
        <f t="shared" si="59"/>
        <v>0</v>
      </c>
      <c r="E175" s="5">
        <f t="shared" si="59"/>
        <v>0</v>
      </c>
      <c r="F175" s="5">
        <f t="shared" si="59"/>
        <v>0</v>
      </c>
      <c r="G175" s="5">
        <f t="shared" si="59"/>
        <v>0</v>
      </c>
      <c r="H175" s="5">
        <f t="shared" si="59"/>
        <v>0</v>
      </c>
      <c r="I175" s="5">
        <f t="shared" si="59"/>
        <v>0</v>
      </c>
      <c r="J175" s="5">
        <f t="shared" si="59"/>
        <v>0</v>
      </c>
      <c r="K175" s="5">
        <f t="shared" si="59"/>
        <v>0.003161250638252369</v>
      </c>
    </row>
    <row r="177" spans="1:11" ht="12.75">
      <c r="A177" s="2" t="s">
        <v>101</v>
      </c>
      <c r="B177" s="10">
        <f aca="true" t="shared" si="60" ref="B177:K177">SUM(B157:B175)</f>
        <v>2.65</v>
      </c>
      <c r="C177" s="10">
        <f t="shared" si="60"/>
        <v>2.7844709375870114</v>
      </c>
      <c r="D177" s="10">
        <f t="shared" si="60"/>
        <v>2.925765434817619</v>
      </c>
      <c r="E177" s="10">
        <f t="shared" si="60"/>
        <v>3.0742297446967113</v>
      </c>
      <c r="F177" s="10">
        <f t="shared" si="60"/>
        <v>3.230227690405106</v>
      </c>
      <c r="G177" s="10">
        <f t="shared" si="60"/>
        <v>3.394141556876162</v>
      </c>
      <c r="H177" s="10">
        <f t="shared" si="60"/>
        <v>3.5663730276143415</v>
      </c>
      <c r="I177" s="10">
        <f t="shared" si="60"/>
        <v>3.747344169051446</v>
      </c>
      <c r="J177" s="10">
        <f t="shared" si="60"/>
        <v>3.9374984648527924</v>
      </c>
      <c r="K177" s="10">
        <f t="shared" si="60"/>
        <v>4.137301902707953</v>
      </c>
    </row>
    <row r="178" spans="1:11" ht="12.75">
      <c r="A178" s="2" t="s">
        <v>39</v>
      </c>
      <c r="B178" s="2">
        <v>1</v>
      </c>
      <c r="C178" s="2">
        <v>2</v>
      </c>
      <c r="D178" s="2">
        <v>3</v>
      </c>
      <c r="E178" s="2">
        <v>4</v>
      </c>
      <c r="F178" s="2">
        <v>5</v>
      </c>
      <c r="G178" s="2">
        <v>6</v>
      </c>
      <c r="H178" s="2">
        <v>7</v>
      </c>
      <c r="I178" s="2">
        <v>8</v>
      </c>
      <c r="J178" s="2">
        <v>9</v>
      </c>
      <c r="K178" s="2">
        <v>10</v>
      </c>
    </row>
    <row r="200" spans="1:13" ht="12.75">
      <c r="A200" s="3" t="s">
        <v>84</v>
      </c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3" spans="2:11" ht="12.75">
      <c r="B203" s="5">
        <f aca="true" t="shared" si="61" ref="B203:E208">B79*B4</f>
        <v>0</v>
      </c>
      <c r="C203" s="5">
        <f t="shared" si="61"/>
        <v>0</v>
      </c>
      <c r="D203" s="5">
        <f t="shared" si="61"/>
        <v>0</v>
      </c>
      <c r="E203" s="5">
        <f t="shared" si="61"/>
        <v>0</v>
      </c>
      <c r="F203" s="5">
        <f aca="true" t="shared" si="62" ref="B203:K221">F79*F4</f>
        <v>0</v>
      </c>
      <c r="G203" s="5">
        <f t="shared" si="62"/>
        <v>0</v>
      </c>
      <c r="H203" s="5">
        <f t="shared" si="62"/>
        <v>0</v>
      </c>
      <c r="I203" s="5">
        <f t="shared" si="62"/>
        <v>0</v>
      </c>
      <c r="J203" s="5">
        <f t="shared" si="62"/>
        <v>0</v>
      </c>
      <c r="K203" s="5">
        <f t="shared" si="62"/>
        <v>0.11118442331929726</v>
      </c>
    </row>
    <row r="204" spans="2:11" ht="12.75">
      <c r="B204" s="5">
        <f t="shared" si="61"/>
        <v>0</v>
      </c>
      <c r="C204" s="5">
        <f t="shared" si="61"/>
        <v>0</v>
      </c>
      <c r="D204" s="5">
        <f t="shared" si="61"/>
        <v>0</v>
      </c>
      <c r="E204" s="5">
        <f t="shared" si="61"/>
        <v>0</v>
      </c>
      <c r="F204" s="5">
        <f t="shared" si="62"/>
        <v>0</v>
      </c>
      <c r="G204" s="5">
        <f t="shared" si="62"/>
        <v>0</v>
      </c>
      <c r="H204" s="5">
        <f t="shared" si="62"/>
        <v>0</v>
      </c>
      <c r="I204" s="5">
        <f t="shared" si="62"/>
        <v>0</v>
      </c>
      <c r="J204" s="5">
        <f t="shared" si="62"/>
        <v>0.1581489759423774</v>
      </c>
      <c r="K204" s="5">
        <f t="shared" si="62"/>
        <v>0</v>
      </c>
    </row>
    <row r="205" spans="2:11" ht="12.75">
      <c r="B205" s="5">
        <f t="shared" si="61"/>
        <v>0</v>
      </c>
      <c r="C205" s="5">
        <f t="shared" si="61"/>
        <v>0</v>
      </c>
      <c r="D205" s="5">
        <f t="shared" si="61"/>
        <v>0</v>
      </c>
      <c r="E205" s="5">
        <f t="shared" si="61"/>
        <v>0</v>
      </c>
      <c r="F205" s="5">
        <f t="shared" si="62"/>
        <v>0</v>
      </c>
      <c r="G205" s="5">
        <f t="shared" si="62"/>
        <v>0</v>
      </c>
      <c r="H205" s="5">
        <f t="shared" si="62"/>
        <v>0</v>
      </c>
      <c r="I205" s="5">
        <f t="shared" si="62"/>
        <v>0.2249514621287937</v>
      </c>
      <c r="J205" s="5">
        <f t="shared" si="62"/>
        <v>0</v>
      </c>
      <c r="K205" s="5">
        <f t="shared" si="62"/>
        <v>0.5715859532290751</v>
      </c>
    </row>
    <row r="206" spans="2:11" ht="12.75">
      <c r="B206" s="5">
        <f t="shared" si="61"/>
        <v>0</v>
      </c>
      <c r="C206" s="5">
        <f t="shared" si="61"/>
        <v>0</v>
      </c>
      <c r="D206" s="5">
        <f t="shared" si="61"/>
        <v>0</v>
      </c>
      <c r="E206" s="5">
        <f t="shared" si="61"/>
        <v>0</v>
      </c>
      <c r="F206" s="5">
        <f t="shared" si="62"/>
        <v>0</v>
      </c>
      <c r="G206" s="5">
        <f t="shared" si="62"/>
        <v>0</v>
      </c>
      <c r="H206" s="5">
        <f t="shared" si="62"/>
        <v>0.31997147001647164</v>
      </c>
      <c r="I206" s="5">
        <f t="shared" si="62"/>
        <v>0</v>
      </c>
      <c r="J206" s="5">
        <f t="shared" si="62"/>
        <v>0.722689027973553</v>
      </c>
      <c r="K206" s="5">
        <f t="shared" si="62"/>
        <v>0</v>
      </c>
    </row>
    <row r="207" spans="2:11" ht="12.75">
      <c r="B207" s="5">
        <f t="shared" si="61"/>
        <v>0</v>
      </c>
      <c r="C207" s="5">
        <f t="shared" si="61"/>
        <v>0</v>
      </c>
      <c r="D207" s="5">
        <f t="shared" si="61"/>
        <v>0</v>
      </c>
      <c r="E207" s="5">
        <f t="shared" si="61"/>
        <v>0</v>
      </c>
      <c r="F207" s="5">
        <f t="shared" si="62"/>
        <v>0</v>
      </c>
      <c r="G207" s="5">
        <f t="shared" si="62"/>
        <v>0.45512814478122476</v>
      </c>
      <c r="H207" s="5">
        <f t="shared" si="62"/>
        <v>0</v>
      </c>
      <c r="I207" s="5">
        <f t="shared" si="62"/>
        <v>0.8994601986580727</v>
      </c>
      <c r="J207" s="5">
        <f t="shared" si="62"/>
        <v>0</v>
      </c>
      <c r="K207" s="5">
        <f t="shared" si="62"/>
        <v>1.3059803090124498</v>
      </c>
    </row>
    <row r="208" spans="2:11" ht="12.75">
      <c r="B208" s="5">
        <f t="shared" si="61"/>
        <v>0</v>
      </c>
      <c r="C208" s="5">
        <f t="shared" si="61"/>
        <v>0</v>
      </c>
      <c r="D208" s="5">
        <f t="shared" si="61"/>
        <v>0</v>
      </c>
      <c r="E208" s="5">
        <f t="shared" si="61"/>
        <v>0</v>
      </c>
      <c r="F208" s="5">
        <f t="shared" si="62"/>
        <v>0.6473753055587617</v>
      </c>
      <c r="G208" s="5">
        <f t="shared" si="62"/>
        <v>0</v>
      </c>
      <c r="H208" s="5">
        <f t="shared" si="62"/>
        <v>1.0966236230786275</v>
      </c>
      <c r="I208" s="5">
        <f t="shared" si="62"/>
        <v>0</v>
      </c>
      <c r="J208" s="5">
        <f t="shared" si="62"/>
        <v>1.444822830929041</v>
      </c>
      <c r="K208" s="5">
        <f t="shared" si="62"/>
        <v>0</v>
      </c>
    </row>
    <row r="209" spans="2:11" ht="12.75">
      <c r="B209" s="5">
        <f>B85*B10</f>
        <v>0</v>
      </c>
      <c r="C209" s="5">
        <f t="shared" si="62"/>
        <v>0</v>
      </c>
      <c r="D209" s="5">
        <f t="shared" si="62"/>
        <v>0</v>
      </c>
      <c r="E209" s="5">
        <f t="shared" si="62"/>
        <v>0.9208281031461029</v>
      </c>
      <c r="F209" s="5">
        <f t="shared" si="62"/>
        <v>0</v>
      </c>
      <c r="G209" s="5">
        <f t="shared" si="62"/>
        <v>1.2998666075586562</v>
      </c>
      <c r="H209" s="5">
        <f t="shared" si="62"/>
        <v>0</v>
      </c>
      <c r="I209" s="5">
        <f t="shared" si="62"/>
        <v>1.5413394541342398</v>
      </c>
      <c r="J209" s="5">
        <f t="shared" si="62"/>
        <v>0</v>
      </c>
      <c r="K209" s="5">
        <f t="shared" si="62"/>
        <v>1.7406381760039704</v>
      </c>
    </row>
    <row r="210" spans="2:11" ht="12.75">
      <c r="B210" s="5">
        <f>B86*B11</f>
        <v>0</v>
      </c>
      <c r="C210" s="5">
        <f t="shared" si="62"/>
        <v>0</v>
      </c>
      <c r="D210" s="5">
        <f>D86*D11</f>
        <v>1.309787982740229</v>
      </c>
      <c r="E210" s="5">
        <f t="shared" si="62"/>
        <v>0</v>
      </c>
      <c r="F210" s="5">
        <f t="shared" si="62"/>
        <v>1.4791465689882428</v>
      </c>
      <c r="G210" s="5">
        <f t="shared" si="62"/>
        <v>0</v>
      </c>
      <c r="H210" s="5">
        <f t="shared" si="62"/>
        <v>1.5660033828330957</v>
      </c>
      <c r="I210" s="5">
        <f t="shared" si="62"/>
        <v>0</v>
      </c>
      <c r="J210" s="5">
        <f t="shared" si="62"/>
        <v>1.650591793364744</v>
      </c>
      <c r="K210" s="5">
        <f t="shared" si="62"/>
        <v>0</v>
      </c>
    </row>
    <row r="211" spans="2:11" ht="12.75">
      <c r="B211" s="5">
        <f t="shared" si="62"/>
        <v>0</v>
      </c>
      <c r="C211" s="5">
        <f>C87*C12</f>
        <v>1.8630453977994221</v>
      </c>
      <c r="D211" s="5">
        <f t="shared" si="62"/>
        <v>0</v>
      </c>
      <c r="E211" s="5">
        <f t="shared" si="62"/>
        <v>1.5779560762912959</v>
      </c>
      <c r="F211" s="5">
        <f t="shared" si="62"/>
        <v>0</v>
      </c>
      <c r="G211" s="5">
        <f t="shared" si="62"/>
        <v>1.4849911760638297</v>
      </c>
      <c r="H211" s="5">
        <f t="shared" si="62"/>
        <v>0</v>
      </c>
      <c r="I211" s="5">
        <f t="shared" si="62"/>
        <v>1.4673784444487707</v>
      </c>
      <c r="J211" s="5">
        <f t="shared" si="62"/>
        <v>0</v>
      </c>
      <c r="K211" s="5">
        <f t="shared" si="62"/>
        <v>1.4914024545221047</v>
      </c>
    </row>
    <row r="212" spans="2:11" ht="12.75">
      <c r="B212" s="5">
        <f>B88*B13</f>
        <v>2.65</v>
      </c>
      <c r="C212" s="5">
        <f aca="true" t="shared" si="63" ref="C212:K212">C88*C13</f>
        <v>0</v>
      </c>
      <c r="D212" s="5">
        <f t="shared" si="63"/>
        <v>1.4963255349229478</v>
      </c>
      <c r="E212" s="5">
        <f t="shared" si="63"/>
        <v>0</v>
      </c>
      <c r="F212" s="5">
        <f t="shared" si="63"/>
        <v>1.267352890450441</v>
      </c>
      <c r="G212" s="5">
        <f t="shared" si="63"/>
        <v>0</v>
      </c>
      <c r="H212" s="5">
        <f t="shared" si="63"/>
        <v>1.192687101722893</v>
      </c>
      <c r="I212" s="5">
        <f t="shared" si="63"/>
        <v>0</v>
      </c>
      <c r="J212" s="5">
        <f t="shared" si="63"/>
        <v>1.1785412413555147</v>
      </c>
      <c r="K212" s="5">
        <f t="shared" si="63"/>
        <v>0</v>
      </c>
    </row>
    <row r="213" spans="2:11" ht="12.75">
      <c r="B213" s="5">
        <f t="shared" si="62"/>
        <v>0</v>
      </c>
      <c r="C213" s="5">
        <f t="shared" si="62"/>
        <v>1.0641884175848508</v>
      </c>
      <c r="D213" s="5">
        <f t="shared" si="62"/>
        <v>0</v>
      </c>
      <c r="E213" s="5">
        <f t="shared" si="62"/>
        <v>0.9013428131329004</v>
      </c>
      <c r="F213" s="5">
        <f t="shared" si="62"/>
        <v>0</v>
      </c>
      <c r="G213" s="5">
        <f t="shared" si="62"/>
        <v>0.8482404195031708</v>
      </c>
      <c r="H213" s="5">
        <f t="shared" si="62"/>
        <v>0</v>
      </c>
      <c r="I213" s="5">
        <f t="shared" si="62"/>
        <v>0.8381798675655125</v>
      </c>
      <c r="J213" s="5">
        <f t="shared" si="62"/>
        <v>0</v>
      </c>
      <c r="K213" s="5">
        <f t="shared" si="62"/>
        <v>0.8519025998693961</v>
      </c>
    </row>
    <row r="214" spans="2:11" ht="12.75">
      <c r="B214" s="5">
        <f t="shared" si="62"/>
        <v>0</v>
      </c>
      <c r="C214" s="5">
        <f t="shared" si="62"/>
        <v>0</v>
      </c>
      <c r="D214" s="5">
        <f t="shared" si="62"/>
        <v>0.42735735400820707</v>
      </c>
      <c r="E214" s="5">
        <f t="shared" si="62"/>
        <v>0</v>
      </c>
      <c r="F214" s="5">
        <f t="shared" si="62"/>
        <v>0.4826156387468574</v>
      </c>
      <c r="G214" s="5">
        <f t="shared" si="62"/>
        <v>0</v>
      </c>
      <c r="H214" s="5">
        <f t="shared" si="62"/>
        <v>0.5109552621297676</v>
      </c>
      <c r="I214" s="5">
        <f t="shared" si="62"/>
        <v>0</v>
      </c>
      <c r="J214" s="5">
        <f t="shared" si="62"/>
        <v>0.5385547513455231</v>
      </c>
      <c r="K214" s="5">
        <f t="shared" si="62"/>
        <v>0</v>
      </c>
    </row>
    <row r="215" spans="2:11" ht="12.75">
      <c r="B215" s="5">
        <f t="shared" si="62"/>
        <v>0</v>
      </c>
      <c r="C215" s="5">
        <f t="shared" si="62"/>
        <v>0</v>
      </c>
      <c r="D215" s="5">
        <f t="shared" si="62"/>
        <v>0</v>
      </c>
      <c r="E215" s="5">
        <f t="shared" si="62"/>
        <v>0.1716183948321671</v>
      </c>
      <c r="F215" s="5">
        <f t="shared" si="62"/>
        <v>0</v>
      </c>
      <c r="G215" s="5">
        <f t="shared" si="62"/>
        <v>0.24226130797156614</v>
      </c>
      <c r="H215" s="5">
        <f t="shared" si="62"/>
        <v>0</v>
      </c>
      <c r="I215" s="5">
        <f t="shared" si="62"/>
        <v>0.28726556249341206</v>
      </c>
      <c r="J215" s="5">
        <f t="shared" si="62"/>
        <v>0</v>
      </c>
      <c r="K215" s="5">
        <f t="shared" si="62"/>
        <v>0.3244096577078462</v>
      </c>
    </row>
    <row r="216" spans="2:11" ht="12.75">
      <c r="B216" s="5">
        <f t="shared" si="62"/>
        <v>0</v>
      </c>
      <c r="C216" s="5">
        <f t="shared" si="62"/>
        <v>0</v>
      </c>
      <c r="D216" s="5">
        <f t="shared" si="62"/>
        <v>0</v>
      </c>
      <c r="E216" s="5">
        <f t="shared" si="62"/>
        <v>0</v>
      </c>
      <c r="F216" s="5">
        <f t="shared" si="62"/>
        <v>0.06891860680184755</v>
      </c>
      <c r="G216" s="5">
        <f t="shared" si="62"/>
        <v>0</v>
      </c>
      <c r="H216" s="5">
        <f t="shared" si="62"/>
        <v>0.11674491077990815</v>
      </c>
      <c r="I216" s="5">
        <f t="shared" si="62"/>
        <v>0</v>
      </c>
      <c r="J216" s="5">
        <f t="shared" si="62"/>
        <v>0.15381367767370377</v>
      </c>
      <c r="K216" s="5">
        <f t="shared" si="62"/>
        <v>0</v>
      </c>
    </row>
    <row r="217" spans="2:11" ht="12.75">
      <c r="B217" s="5">
        <f t="shared" si="62"/>
        <v>0</v>
      </c>
      <c r="C217" s="5">
        <f t="shared" si="62"/>
        <v>0</v>
      </c>
      <c r="D217" s="5">
        <f t="shared" si="62"/>
        <v>0</v>
      </c>
      <c r="E217" s="5">
        <f t="shared" si="62"/>
        <v>0</v>
      </c>
      <c r="F217" s="5">
        <f t="shared" si="62"/>
        <v>0</v>
      </c>
      <c r="G217" s="5">
        <f t="shared" si="62"/>
        <v>0.02767637098664554</v>
      </c>
      <c r="H217" s="5">
        <f t="shared" si="62"/>
        <v>0</v>
      </c>
      <c r="I217" s="5">
        <f t="shared" si="62"/>
        <v>0.05469623100928838</v>
      </c>
      <c r="J217" s="5">
        <f t="shared" si="62"/>
        <v>0</v>
      </c>
      <c r="K217" s="5">
        <f t="shared" si="62"/>
        <v>0.07941674437834856</v>
      </c>
    </row>
    <row r="218" spans="2:11" ht="12.75">
      <c r="B218" s="5">
        <f t="shared" si="62"/>
        <v>0</v>
      </c>
      <c r="C218" s="5">
        <f t="shared" si="62"/>
        <v>0</v>
      </c>
      <c r="D218" s="5">
        <f t="shared" si="62"/>
        <v>0</v>
      </c>
      <c r="E218" s="5">
        <f t="shared" si="62"/>
        <v>0</v>
      </c>
      <c r="F218" s="5">
        <f t="shared" si="62"/>
        <v>0</v>
      </c>
      <c r="G218" s="5">
        <f t="shared" si="62"/>
        <v>0</v>
      </c>
      <c r="H218" s="5">
        <f t="shared" si="62"/>
        <v>0.011114291865950789</v>
      </c>
      <c r="I218" s="5">
        <f t="shared" si="62"/>
        <v>0</v>
      </c>
      <c r="J218" s="5">
        <f t="shared" si="62"/>
        <v>0.02510279052318277</v>
      </c>
      <c r="K218" s="5">
        <f t="shared" si="62"/>
        <v>0</v>
      </c>
    </row>
    <row r="219" spans="2:11" ht="12.75">
      <c r="B219" s="5">
        <f t="shared" si="62"/>
        <v>0</v>
      </c>
      <c r="C219" s="5">
        <f t="shared" si="62"/>
        <v>0</v>
      </c>
      <c r="D219" s="5">
        <f t="shared" si="62"/>
        <v>0</v>
      </c>
      <c r="E219" s="5">
        <f t="shared" si="62"/>
        <v>0</v>
      </c>
      <c r="F219" s="5">
        <f t="shared" si="62"/>
        <v>0</v>
      </c>
      <c r="G219" s="5">
        <f t="shared" si="62"/>
        <v>0</v>
      </c>
      <c r="H219" s="5">
        <f t="shared" si="62"/>
        <v>0</v>
      </c>
      <c r="I219" s="5">
        <f t="shared" si="62"/>
        <v>0.004463283272982018</v>
      </c>
      <c r="J219" s="5">
        <f t="shared" si="62"/>
        <v>0</v>
      </c>
      <c r="K219" s="5">
        <f t="shared" si="62"/>
        <v>0.011340891052569281</v>
      </c>
    </row>
    <row r="220" spans="2:11" ht="12.75">
      <c r="B220" s="5">
        <f t="shared" si="62"/>
        <v>0</v>
      </c>
      <c r="C220" s="5">
        <f t="shared" si="62"/>
        <v>0</v>
      </c>
      <c r="D220" s="5">
        <f t="shared" si="62"/>
        <v>0</v>
      </c>
      <c r="E220" s="5">
        <f t="shared" si="62"/>
        <v>0</v>
      </c>
      <c r="F220" s="5">
        <f t="shared" si="62"/>
        <v>0</v>
      </c>
      <c r="G220" s="5">
        <f t="shared" si="62"/>
        <v>0</v>
      </c>
      <c r="H220" s="5">
        <f t="shared" si="62"/>
        <v>0</v>
      </c>
      <c r="I220" s="5">
        <f t="shared" si="62"/>
        <v>0</v>
      </c>
      <c r="J220" s="5">
        <f t="shared" si="62"/>
        <v>0.001792367684342516</v>
      </c>
      <c r="K220" s="5">
        <f t="shared" si="62"/>
        <v>0</v>
      </c>
    </row>
    <row r="221" spans="2:11" ht="12.75">
      <c r="B221" s="5">
        <f t="shared" si="62"/>
        <v>0</v>
      </c>
      <c r="C221" s="5">
        <f t="shared" si="62"/>
        <v>0</v>
      </c>
      <c r="D221" s="5">
        <f t="shared" si="62"/>
        <v>0</v>
      </c>
      <c r="E221" s="5">
        <f t="shared" si="62"/>
        <v>0</v>
      </c>
      <c r="F221" s="5">
        <f t="shared" si="62"/>
        <v>0</v>
      </c>
      <c r="G221" s="5">
        <f t="shared" si="62"/>
        <v>0</v>
      </c>
      <c r="H221" s="5">
        <f t="shared" si="62"/>
        <v>0</v>
      </c>
      <c r="I221" s="5">
        <f t="shared" si="62"/>
        <v>0</v>
      </c>
      <c r="J221" s="5">
        <f t="shared" si="62"/>
        <v>0</v>
      </c>
      <c r="K221" s="5">
        <f t="shared" si="62"/>
        <v>0.0007197799734832775</v>
      </c>
    </row>
    <row r="223" spans="1:11" ht="12.75">
      <c r="A223" s="2" t="s">
        <v>29</v>
      </c>
      <c r="B223" s="10">
        <f>SUM(B203:B221)</f>
        <v>2.65</v>
      </c>
      <c r="C223" s="10">
        <f aca="true" t="shared" si="64" ref="C223:K223">SUM(C203:C221)</f>
        <v>2.927233815384273</v>
      </c>
      <c r="D223" s="10">
        <f t="shared" si="64"/>
        <v>3.233470871671384</v>
      </c>
      <c r="E223" s="10">
        <f t="shared" si="64"/>
        <v>3.571745387402466</v>
      </c>
      <c r="F223" s="10">
        <f t="shared" si="64"/>
        <v>3.94540901054615</v>
      </c>
      <c r="G223" s="10">
        <f t="shared" si="64"/>
        <v>4.358164026865094</v>
      </c>
      <c r="H223" s="10">
        <f t="shared" si="64"/>
        <v>4.814100042426715</v>
      </c>
      <c r="I223" s="10">
        <f t="shared" si="64"/>
        <v>5.317734503711073</v>
      </c>
      <c r="J223" s="10">
        <f t="shared" si="64"/>
        <v>5.874057456791982</v>
      </c>
      <c r="K223" s="10">
        <f t="shared" si="64"/>
        <v>6.488580989068541</v>
      </c>
    </row>
    <row r="224" spans="1:11" ht="12.75">
      <c r="A224" s="2" t="s">
        <v>39</v>
      </c>
      <c r="B224" s="2">
        <v>1</v>
      </c>
      <c r="C224" s="2">
        <v>2</v>
      </c>
      <c r="D224" s="2">
        <v>3</v>
      </c>
      <c r="E224" s="2">
        <v>4</v>
      </c>
      <c r="F224" s="2">
        <v>5</v>
      </c>
      <c r="G224" s="2">
        <v>6</v>
      </c>
      <c r="H224" s="2">
        <v>7</v>
      </c>
      <c r="I224" s="2">
        <v>8</v>
      </c>
      <c r="J224" s="2">
        <v>9</v>
      </c>
      <c r="K224" s="2">
        <v>10</v>
      </c>
    </row>
    <row r="247" spans="1:14" ht="12.75">
      <c r="A247" s="3" t="s">
        <v>88</v>
      </c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2"/>
    </row>
    <row r="250" ht="12.75">
      <c r="L250" t="s">
        <v>38</v>
      </c>
    </row>
    <row r="251" spans="2:12" ht="15">
      <c r="B251" s="2" t="s">
        <v>35</v>
      </c>
      <c r="C251" s="2"/>
      <c r="D251" s="2" t="s">
        <v>69</v>
      </c>
      <c r="E251" s="2" t="s">
        <v>36</v>
      </c>
      <c r="F251" s="2">
        <f>Strike</f>
        <v>2.5</v>
      </c>
      <c r="G251" s="2"/>
      <c r="H251" s="33"/>
      <c r="I251" s="33"/>
      <c r="J251" s="33"/>
      <c r="K251" s="33"/>
      <c r="L251" t="s">
        <v>112</v>
      </c>
    </row>
    <row r="252" spans="2:11" ht="12.75">
      <c r="B252" s="2" t="s">
        <v>90</v>
      </c>
      <c r="C252" s="2" t="s">
        <v>91</v>
      </c>
      <c r="D252" s="2" t="s">
        <v>92</v>
      </c>
      <c r="E252" s="2" t="s">
        <v>93</v>
      </c>
      <c r="F252" s="2" t="s">
        <v>94</v>
      </c>
      <c r="G252" s="2" t="s">
        <v>95</v>
      </c>
      <c r="H252" s="2" t="s">
        <v>96</v>
      </c>
      <c r="I252" s="2" t="s">
        <v>97</v>
      </c>
      <c r="J252" s="2" t="s">
        <v>98</v>
      </c>
      <c r="K252" s="2" t="s">
        <v>37</v>
      </c>
    </row>
    <row r="253" spans="2:11" ht="12.75">
      <c r="B253" s="6">
        <f aca="true" t="shared" si="65" ref="B253:K253">MAX(B4-Strike,0)*B131*EXP(-9*rf)</f>
        <v>0</v>
      </c>
      <c r="C253" s="6">
        <f t="shared" si="65"/>
        <v>0</v>
      </c>
      <c r="D253" s="6">
        <f t="shared" si="65"/>
        <v>0</v>
      </c>
      <c r="E253" s="6">
        <f t="shared" si="65"/>
        <v>0</v>
      </c>
      <c r="F253" s="6">
        <f t="shared" si="65"/>
        <v>0</v>
      </c>
      <c r="G253" s="6">
        <f t="shared" si="65"/>
        <v>0</v>
      </c>
      <c r="H253" s="6">
        <f t="shared" si="65"/>
        <v>0</v>
      </c>
      <c r="I253" s="6">
        <f t="shared" si="65"/>
        <v>0</v>
      </c>
      <c r="J253" s="6">
        <f t="shared" si="65"/>
        <v>0</v>
      </c>
      <c r="K253" s="6">
        <f t="shared" si="65"/>
        <v>0.011523415601919489</v>
      </c>
    </row>
    <row r="254" spans="2:11" ht="12.75">
      <c r="B254" s="6">
        <f aca="true" t="shared" si="66" ref="B254:I254">MAX(B5-Strike,0)*B132*EXP(-9*rf)</f>
        <v>0</v>
      </c>
      <c r="C254" s="6">
        <f t="shared" si="66"/>
        <v>0</v>
      </c>
      <c r="D254" s="6">
        <f t="shared" si="66"/>
        <v>0</v>
      </c>
      <c r="E254" s="6">
        <f t="shared" si="66"/>
        <v>0</v>
      </c>
      <c r="F254" s="6">
        <f t="shared" si="66"/>
        <v>0</v>
      </c>
      <c r="G254" s="6">
        <f t="shared" si="66"/>
        <v>0</v>
      </c>
      <c r="H254" s="6">
        <f t="shared" si="66"/>
        <v>0</v>
      </c>
      <c r="I254" s="6">
        <f t="shared" si="66"/>
        <v>0</v>
      </c>
      <c r="J254" s="6">
        <f>MAX(J5-Strike,0)*J132*EXP(-8*rf)</f>
        <v>0.02058942312931833</v>
      </c>
      <c r="K254" s="6">
        <f aca="true" t="shared" si="67" ref="K254:K273">MAX(K5-Strike,0)*K132*EXP(-9*rf)</f>
        <v>0</v>
      </c>
    </row>
    <row r="255" spans="2:11" ht="12.75">
      <c r="B255" s="6">
        <f aca="true" t="shared" si="68" ref="B255:H255">MAX(B6-Strike,0)*B133*EXP(-9*rf)</f>
        <v>0</v>
      </c>
      <c r="C255" s="6">
        <f t="shared" si="68"/>
        <v>0</v>
      </c>
      <c r="D255" s="6">
        <f t="shared" si="68"/>
        <v>0</v>
      </c>
      <c r="E255" s="6">
        <f t="shared" si="68"/>
        <v>0</v>
      </c>
      <c r="F255" s="6">
        <f t="shared" si="68"/>
        <v>0</v>
      </c>
      <c r="G255" s="6">
        <f t="shared" si="68"/>
        <v>0</v>
      </c>
      <c r="H255" s="6">
        <f t="shared" si="68"/>
        <v>0</v>
      </c>
      <c r="I255" s="6">
        <f>MAX(I6-Strike,0)*I133*EXP(-7*rf)</f>
        <v>0.03648545798342303</v>
      </c>
      <c r="J255" s="6">
        <f>MAX(J6-Strike,0)*J133*EXP(-9*rf)</f>
        <v>0</v>
      </c>
      <c r="K255" s="6">
        <f t="shared" si="67"/>
        <v>0.08208978038063229</v>
      </c>
    </row>
    <row r="256" spans="2:11" ht="12.75">
      <c r="B256" s="6">
        <f aca="true" t="shared" si="69" ref="B256:G256">MAX(B7-Strike,0)*B134*EXP(-9*rf)</f>
        <v>0</v>
      </c>
      <c r="C256" s="6">
        <f t="shared" si="69"/>
        <v>0</v>
      </c>
      <c r="D256" s="6">
        <f t="shared" si="69"/>
        <v>0</v>
      </c>
      <c r="E256" s="6">
        <f t="shared" si="69"/>
        <v>0</v>
      </c>
      <c r="F256" s="6">
        <f t="shared" si="69"/>
        <v>0</v>
      </c>
      <c r="G256" s="6">
        <f t="shared" si="69"/>
        <v>0</v>
      </c>
      <c r="H256" s="6">
        <f>MAX(H7-Strike,0)*H134*EXP(-6*rf)</f>
        <v>0.06386455061103945</v>
      </c>
      <c r="I256" s="6">
        <f>MAX(I7-Strike,0)*I134*EXP(-9*rf)</f>
        <v>0</v>
      </c>
      <c r="J256" s="6">
        <f>MAX(J7-Strike,0)*J134*EXP(-8*rf)</f>
        <v>0.128361429154089</v>
      </c>
      <c r="K256" s="6">
        <f t="shared" si="67"/>
        <v>0</v>
      </c>
    </row>
    <row r="257" spans="2:11" ht="12.75">
      <c r="B257" s="6">
        <f>MAX(B8-Strike,0)*B135*EXP(-9*rf)</f>
        <v>0</v>
      </c>
      <c r="C257" s="6">
        <f>MAX(C8-Strike,0)*C135*EXP(-9*rf)</f>
        <v>0</v>
      </c>
      <c r="D257" s="6">
        <f>MAX(D8-Strike,0)*D135*EXP(-9*rf)</f>
        <v>0</v>
      </c>
      <c r="E257" s="6">
        <f>MAX(E8-Strike,0)*E135*EXP(-9*rf)</f>
        <v>0</v>
      </c>
      <c r="F257" s="6">
        <f>MAX(F8-Strike,0)*F135*EXP(-9*rf)</f>
        <v>0</v>
      </c>
      <c r="G257" s="6">
        <f>MAX(G8-Strike,0)*G135*EXP(-5*rf)</f>
        <v>0.10971268674008659</v>
      </c>
      <c r="H257" s="6">
        <f>MAX(H8-Strike,0)*H135*EXP(-9*rf)</f>
        <v>0</v>
      </c>
      <c r="I257" s="6">
        <f>MAX(I8-Strike,0)*I135*EXP(-7*rf)</f>
        <v>0.19443007826344114</v>
      </c>
      <c r="J257" s="6">
        <f>MAX(J8-Strike,0)*J135*EXP(-9*rf)</f>
        <v>0</v>
      </c>
      <c r="K257" s="6">
        <f t="shared" si="67"/>
        <v>0.2523569506802573</v>
      </c>
    </row>
    <row r="258" spans="2:11" ht="12.75">
      <c r="B258" s="6">
        <f>MAX(B9-Strike,0)*B136*EXP(-9*rf)</f>
        <v>0</v>
      </c>
      <c r="C258" s="6">
        <f>MAX(C9-Strike,0)*C136*EXP(-9*rf)</f>
        <v>0</v>
      </c>
      <c r="D258" s="6">
        <f>MAX(D9-Strike,0)*D136*EXP(-9*rf)</f>
        <v>0</v>
      </c>
      <c r="E258" s="6">
        <f>MAX(E9-Strike,0)*E136*EXP(-9*rf)</f>
        <v>0</v>
      </c>
      <c r="F258" s="6">
        <f>MAX(F9-Strike,0)*F136*EXP(-4*rf)</f>
        <v>0.18294553486148843</v>
      </c>
      <c r="G258" s="6">
        <f>MAX(G9-Strike,0)*G136*EXP(-9*rf)</f>
        <v>0</v>
      </c>
      <c r="H258" s="6">
        <f>MAX(H9-Strike,0)*H136*EXP(-6*rf)</f>
        <v>0.2813430800410721</v>
      </c>
      <c r="I258" s="6">
        <f>MAX(I9-Strike,0)*I136*EXP(-9*rf)</f>
        <v>0</v>
      </c>
      <c r="J258" s="6">
        <f>MAX(J9-Strike,0)*J136*EXP(-8*rf)</f>
        <v>0.3347940532299914</v>
      </c>
      <c r="K258" s="6">
        <f t="shared" si="67"/>
        <v>0</v>
      </c>
    </row>
    <row r="259" spans="2:11" ht="12.75">
      <c r="B259" s="6">
        <f aca="true" t="shared" si="70" ref="B259:D260">MAX(B10-Strike,0)*B137*EXP(-9*rf)</f>
        <v>0</v>
      </c>
      <c r="C259" s="6">
        <f t="shared" si="70"/>
        <v>0</v>
      </c>
      <c r="D259" s="6">
        <f t="shared" si="70"/>
        <v>0</v>
      </c>
      <c r="E259" s="6">
        <f>MAX(E10-Strike,0)*E137*EXP(-3*rf)</f>
        <v>0.29005810597475207</v>
      </c>
      <c r="F259" s="6">
        <f>MAX(F10-Strike,0)*F137*EXP(-9*rf)</f>
        <v>0</v>
      </c>
      <c r="G259" s="6">
        <f>MAX(G10-Strike,0)*G137*EXP(-5*rf)</f>
        <v>0.3797525106041857</v>
      </c>
      <c r="H259" s="6">
        <f>MAX(H10-Strike,0)*H137*EXP(-9*rf)</f>
        <v>0</v>
      </c>
      <c r="I259" s="6">
        <f>MAX(I10-Strike,0)*I137*EXP(-7*rf)</f>
        <v>0.41383624678383824</v>
      </c>
      <c r="J259" s="6">
        <f>MAX(J10-Strike,0)*J137*EXP(-9*rf)</f>
        <v>0</v>
      </c>
      <c r="K259" s="6">
        <f t="shared" si="67"/>
        <v>0.426362287706484</v>
      </c>
    </row>
    <row r="260" spans="2:11" ht="12.75">
      <c r="B260" s="6">
        <f t="shared" si="70"/>
        <v>0</v>
      </c>
      <c r="C260" s="6">
        <f t="shared" si="70"/>
        <v>0</v>
      </c>
      <c r="D260" s="6">
        <f t="shared" si="70"/>
        <v>0.294522048688918</v>
      </c>
      <c r="E260" s="6">
        <f>MAX(E11-Strike,0)*E138*EXP(-9*rf)</f>
        <v>0</v>
      </c>
      <c r="F260" s="6">
        <f>MAX(F11-Strike,0)*F138*EXP(-4*rf)</f>
        <v>0.4566372939261885</v>
      </c>
      <c r="G260" s="6">
        <f>MAX(G11-Strike,0)*G138*EXP(-9*rf)</f>
        <v>0</v>
      </c>
      <c r="H260" s="6">
        <f>MAX(H11-Strike,0)*H138*EXP(-6*rf)</f>
        <v>0.45895327605625996</v>
      </c>
      <c r="I260" s="6">
        <f>MAX(I11-Strike,0)*I138*EXP(-9*rf)</f>
        <v>0</v>
      </c>
      <c r="J260" s="6">
        <f>MAX(J11-Strike,0)*J138*EXP(-8*rf)</f>
        <v>0.4527360522233138</v>
      </c>
      <c r="K260" s="6">
        <f t="shared" si="67"/>
        <v>0</v>
      </c>
    </row>
    <row r="261" spans="2:11" ht="12.75">
      <c r="B261" s="6">
        <f>MAX(B12-Strike,0)*B139*EXP(-9*rf)</f>
        <v>0</v>
      </c>
      <c r="C261" s="6">
        <f>MAX(C12-Strike,0)*C139*EXP(-1*rf)</f>
        <v>0.4789332753409656</v>
      </c>
      <c r="D261" s="6">
        <f>MAX(D12-Strike,0)*D139*EXP(-9*rf)</f>
        <v>0</v>
      </c>
      <c r="E261" s="6">
        <f>MAX(E12-Strike,0)*E139*EXP(-3*rf)</f>
        <v>0.43827424661947856</v>
      </c>
      <c r="F261" s="6">
        <f>MAX(F12-Strike,0)*F139*EXP(-9*rf)</f>
        <v>0</v>
      </c>
      <c r="G261" s="6">
        <f>MAX(G12-Strike,0)*G139*EXP(-5*rf)</f>
        <v>0.42183614545897535</v>
      </c>
      <c r="H261" s="6">
        <f>MAX(H12-Strike,0)*H139*EXP(-9*rf)</f>
        <v>0</v>
      </c>
      <c r="I261" s="6">
        <f>MAX(I12-Strike,0)*I139*EXP(-7*rf)</f>
        <v>0.4115303143484707</v>
      </c>
      <c r="J261" s="6">
        <f>MAX(J12-Strike,0)*J139*EXP(-9*rf)</f>
        <v>0</v>
      </c>
      <c r="K261" s="6">
        <f t="shared" si="67"/>
        <v>0.40296442457176407</v>
      </c>
    </row>
    <row r="262" spans="2:11" ht="12.75">
      <c r="B262" s="6">
        <f>MAX(B13-Strike,0)*B140*EXP(0*rf)</f>
        <v>0.1499999999999999</v>
      </c>
      <c r="C262" s="6">
        <f aca="true" t="shared" si="71" ref="C262:C273">MAX(C13-Strike,0)*C140*EXP(-9*rf)</f>
        <v>0</v>
      </c>
      <c r="D262" s="6">
        <f>MAX(D13-Strike,0)*D140*EXP(-2*rf)</f>
        <v>0.21576632300305745</v>
      </c>
      <c r="E262" s="6">
        <f aca="true" t="shared" si="72" ref="E262:E273">MAX(E13-Strike,0)*E140*EXP(-9*rf)</f>
        <v>0</v>
      </c>
      <c r="F262" s="6">
        <f>MAX(F13-Strike,0)*F140*EXP(-4*rf)</f>
        <v>0.2530863637479709</v>
      </c>
      <c r="G262" s="6">
        <f>MAX(G13-Strike,0)*G140*EXP(-9*rf)</f>
        <v>0</v>
      </c>
      <c r="H262" s="6">
        <f>MAX(H13-Strike,0)*H140*EXP(-6*rf)</f>
        <v>0.27651973372621363</v>
      </c>
      <c r="I262" s="6">
        <f>MAX(I13-Strike,0)*I140*EXP(-9*rf)</f>
        <v>0</v>
      </c>
      <c r="J262" s="6">
        <f>MAX(J13-Strike,0)*J140*EXP(-8*rf)</f>
        <v>0.2913775124613387</v>
      </c>
      <c r="K262" s="6">
        <f t="shared" si="67"/>
        <v>0</v>
      </c>
    </row>
    <row r="263" spans="2:11" ht="12.75">
      <c r="B263" s="6">
        <f aca="true" t="shared" si="73" ref="B263:B272">MAX(B14-Strike,0)*B141*EXP(-9*rf)</f>
        <v>0</v>
      </c>
      <c r="C263" s="6">
        <f t="shared" si="71"/>
        <v>0</v>
      </c>
      <c r="D263" s="6">
        <f aca="true" t="shared" si="74" ref="D263:D273">MAX(D14-Strike,0)*D141*EXP(-9*rf)</f>
        <v>0</v>
      </c>
      <c r="E263" s="6">
        <f t="shared" si="72"/>
        <v>0</v>
      </c>
      <c r="F263" s="6">
        <f aca="true" t="shared" si="75" ref="F263:F273">MAX(F14-Strike,0)*F141*EXP(-9*rf)</f>
        <v>0</v>
      </c>
      <c r="G263" s="6">
        <f>MAX(G14-Strike,0)*G141*EXP(-5*rf)</f>
        <v>0.05763058125598975</v>
      </c>
      <c r="H263" s="6">
        <f aca="true" t="shared" si="76" ref="H263:H273">MAX(H14-Strike,0)*H141*EXP(-9*rf)</f>
        <v>0</v>
      </c>
      <c r="I263" s="6">
        <f>MAX(I14-Strike,0)*I141*EXP(-7*rf)</f>
        <v>0.11648902718541775</v>
      </c>
      <c r="J263" s="6">
        <f aca="true" t="shared" si="77" ref="J263:J273">MAX(J14-Strike,0)*J141*EXP(-9*rf)</f>
        <v>0</v>
      </c>
      <c r="K263" s="6">
        <f t="shared" si="67"/>
        <v>0.1562171490809416</v>
      </c>
    </row>
    <row r="264" spans="2:11" ht="12.75">
      <c r="B264" s="6">
        <f t="shared" si="73"/>
        <v>0</v>
      </c>
      <c r="C264" s="6">
        <f t="shared" si="71"/>
        <v>0</v>
      </c>
      <c r="D264" s="6">
        <f t="shared" si="74"/>
        <v>0</v>
      </c>
      <c r="E264" s="6">
        <f t="shared" si="72"/>
        <v>0</v>
      </c>
      <c r="F264" s="6">
        <f t="shared" si="75"/>
        <v>0</v>
      </c>
      <c r="G264" s="6">
        <f aca="true" t="shared" si="78" ref="G264:G273">MAX(G15-Strike,0)*G142*EXP(-9*rf)</f>
        <v>0</v>
      </c>
      <c r="H264" s="6">
        <f t="shared" si="76"/>
        <v>0</v>
      </c>
      <c r="I264" s="6">
        <f aca="true" t="shared" si="79" ref="I264:I273">MAX(I15-Strike,0)*I142*EXP(-9*rf)</f>
        <v>0</v>
      </c>
      <c r="J264" s="6">
        <f t="shared" si="77"/>
        <v>0</v>
      </c>
      <c r="K264" s="6">
        <f t="shared" si="67"/>
        <v>0</v>
      </c>
    </row>
    <row r="265" spans="2:11" ht="12.75">
      <c r="B265" s="6">
        <f t="shared" si="73"/>
        <v>0</v>
      </c>
      <c r="C265" s="6">
        <f t="shared" si="71"/>
        <v>0</v>
      </c>
      <c r="D265" s="6">
        <f t="shared" si="74"/>
        <v>0</v>
      </c>
      <c r="E265" s="6">
        <f t="shared" si="72"/>
        <v>0</v>
      </c>
      <c r="F265" s="6">
        <f t="shared" si="75"/>
        <v>0</v>
      </c>
      <c r="G265" s="6">
        <f t="shared" si="78"/>
        <v>0</v>
      </c>
      <c r="H265" s="6">
        <f t="shared" si="76"/>
        <v>0</v>
      </c>
      <c r="I265" s="6">
        <f t="shared" si="79"/>
        <v>0</v>
      </c>
      <c r="J265" s="6">
        <f t="shared" si="77"/>
        <v>0</v>
      </c>
      <c r="K265" s="6">
        <f t="shared" si="67"/>
        <v>0</v>
      </c>
    </row>
    <row r="266" spans="2:11" ht="12.75">
      <c r="B266" s="6">
        <f t="shared" si="73"/>
        <v>0</v>
      </c>
      <c r="C266" s="6">
        <f t="shared" si="71"/>
        <v>0</v>
      </c>
      <c r="D266" s="6">
        <f t="shared" si="74"/>
        <v>0</v>
      </c>
      <c r="E266" s="6">
        <f t="shared" si="72"/>
        <v>0</v>
      </c>
      <c r="F266" s="6">
        <f t="shared" si="75"/>
        <v>0</v>
      </c>
      <c r="G266" s="6">
        <f t="shared" si="78"/>
        <v>0</v>
      </c>
      <c r="H266" s="6">
        <f t="shared" si="76"/>
        <v>0</v>
      </c>
      <c r="I266" s="6">
        <f t="shared" si="79"/>
        <v>0</v>
      </c>
      <c r="J266" s="6">
        <f t="shared" si="77"/>
        <v>0</v>
      </c>
      <c r="K266" s="6">
        <f t="shared" si="67"/>
        <v>0</v>
      </c>
    </row>
    <row r="267" spans="2:11" ht="12.75">
      <c r="B267" s="6">
        <f t="shared" si="73"/>
        <v>0</v>
      </c>
      <c r="C267" s="6">
        <f t="shared" si="71"/>
        <v>0</v>
      </c>
      <c r="D267" s="6">
        <f t="shared" si="74"/>
        <v>0</v>
      </c>
      <c r="E267" s="6">
        <f t="shared" si="72"/>
        <v>0</v>
      </c>
      <c r="F267" s="6">
        <f t="shared" si="75"/>
        <v>0</v>
      </c>
      <c r="G267" s="6">
        <f t="shared" si="78"/>
        <v>0</v>
      </c>
      <c r="H267" s="6">
        <f t="shared" si="76"/>
        <v>0</v>
      </c>
      <c r="I267" s="6">
        <f t="shared" si="79"/>
        <v>0</v>
      </c>
      <c r="J267" s="6">
        <f t="shared" si="77"/>
        <v>0</v>
      </c>
      <c r="K267" s="6">
        <f t="shared" si="67"/>
        <v>0</v>
      </c>
    </row>
    <row r="268" spans="2:11" ht="12.75">
      <c r="B268" s="6">
        <f t="shared" si="73"/>
        <v>0</v>
      </c>
      <c r="C268" s="6">
        <f t="shared" si="71"/>
        <v>0</v>
      </c>
      <c r="D268" s="6">
        <f t="shared" si="74"/>
        <v>0</v>
      </c>
      <c r="E268" s="6">
        <f t="shared" si="72"/>
        <v>0</v>
      </c>
      <c r="F268" s="6">
        <f t="shared" si="75"/>
        <v>0</v>
      </c>
      <c r="G268" s="6">
        <f t="shared" si="78"/>
        <v>0</v>
      </c>
      <c r="H268" s="6">
        <f t="shared" si="76"/>
        <v>0</v>
      </c>
      <c r="I268" s="6">
        <f t="shared" si="79"/>
        <v>0</v>
      </c>
      <c r="J268" s="6">
        <f t="shared" si="77"/>
        <v>0</v>
      </c>
      <c r="K268" s="6">
        <f t="shared" si="67"/>
        <v>0</v>
      </c>
    </row>
    <row r="269" spans="2:11" ht="12.75">
      <c r="B269" s="6">
        <f t="shared" si="73"/>
        <v>0</v>
      </c>
      <c r="C269" s="6">
        <f t="shared" si="71"/>
        <v>0</v>
      </c>
      <c r="D269" s="6">
        <f t="shared" si="74"/>
        <v>0</v>
      </c>
      <c r="E269" s="6">
        <f t="shared" si="72"/>
        <v>0</v>
      </c>
      <c r="F269" s="6">
        <f t="shared" si="75"/>
        <v>0</v>
      </c>
      <c r="G269" s="6">
        <f t="shared" si="78"/>
        <v>0</v>
      </c>
      <c r="H269" s="6">
        <f t="shared" si="76"/>
        <v>0</v>
      </c>
      <c r="I269" s="6">
        <f t="shared" si="79"/>
        <v>0</v>
      </c>
      <c r="J269" s="6">
        <f t="shared" si="77"/>
        <v>0</v>
      </c>
      <c r="K269" s="6">
        <f t="shared" si="67"/>
        <v>0</v>
      </c>
    </row>
    <row r="270" spans="2:11" ht="12.75">
      <c r="B270" s="6">
        <f t="shared" si="73"/>
        <v>0</v>
      </c>
      <c r="C270" s="6">
        <f t="shared" si="71"/>
        <v>0</v>
      </c>
      <c r="D270" s="6">
        <f t="shared" si="74"/>
        <v>0</v>
      </c>
      <c r="E270" s="6">
        <f t="shared" si="72"/>
        <v>0</v>
      </c>
      <c r="F270" s="6">
        <f t="shared" si="75"/>
        <v>0</v>
      </c>
      <c r="G270" s="6">
        <f t="shared" si="78"/>
        <v>0</v>
      </c>
      <c r="H270" s="6">
        <f t="shared" si="76"/>
        <v>0</v>
      </c>
      <c r="I270" s="6">
        <f t="shared" si="79"/>
        <v>0</v>
      </c>
      <c r="J270" s="6">
        <f t="shared" si="77"/>
        <v>0</v>
      </c>
      <c r="K270" s="6">
        <f t="shared" si="67"/>
        <v>0</v>
      </c>
    </row>
    <row r="271" spans="2:11" ht="12.75">
      <c r="B271" s="6">
        <f t="shared" si="73"/>
        <v>0</v>
      </c>
      <c r="C271" s="6">
        <f t="shared" si="71"/>
        <v>0</v>
      </c>
      <c r="D271" s="6">
        <f t="shared" si="74"/>
        <v>0</v>
      </c>
      <c r="E271" s="6">
        <f t="shared" si="72"/>
        <v>0</v>
      </c>
      <c r="F271" s="6">
        <f t="shared" si="75"/>
        <v>0</v>
      </c>
      <c r="G271" s="6">
        <f t="shared" si="78"/>
        <v>0</v>
      </c>
      <c r="H271" s="6">
        <f t="shared" si="76"/>
        <v>0</v>
      </c>
      <c r="I271" s="6">
        <f t="shared" si="79"/>
        <v>0</v>
      </c>
      <c r="J271" s="6">
        <f t="shared" si="77"/>
        <v>0</v>
      </c>
      <c r="K271" s="6">
        <f t="shared" si="67"/>
        <v>0</v>
      </c>
    </row>
    <row r="272" spans="2:11" ht="12.75">
      <c r="B272" s="6">
        <f t="shared" si="73"/>
        <v>0</v>
      </c>
      <c r="C272" s="6">
        <f t="shared" si="71"/>
        <v>0</v>
      </c>
      <c r="D272" s="6">
        <f t="shared" si="74"/>
        <v>0</v>
      </c>
      <c r="E272" s="6">
        <f t="shared" si="72"/>
        <v>0</v>
      </c>
      <c r="F272" s="6">
        <f t="shared" si="75"/>
        <v>0</v>
      </c>
      <c r="G272" s="6">
        <f t="shared" si="78"/>
        <v>0</v>
      </c>
      <c r="H272" s="6">
        <f t="shared" si="76"/>
        <v>0</v>
      </c>
      <c r="I272" s="6">
        <f t="shared" si="79"/>
        <v>0</v>
      </c>
      <c r="J272" s="6">
        <f t="shared" si="77"/>
        <v>0</v>
      </c>
      <c r="K272" s="6">
        <f t="shared" si="67"/>
        <v>0</v>
      </c>
    </row>
    <row r="273" spans="2:11" ht="12.75">
      <c r="B273" s="6">
        <v>0</v>
      </c>
      <c r="C273" s="6">
        <f t="shared" si="71"/>
        <v>0</v>
      </c>
      <c r="D273" s="6">
        <f t="shared" si="74"/>
        <v>0</v>
      </c>
      <c r="E273" s="6">
        <f t="shared" si="72"/>
        <v>0</v>
      </c>
      <c r="F273" s="6">
        <f t="shared" si="75"/>
        <v>0</v>
      </c>
      <c r="G273" s="6">
        <f t="shared" si="78"/>
        <v>0</v>
      </c>
      <c r="H273" s="6">
        <f t="shared" si="76"/>
        <v>0</v>
      </c>
      <c r="I273" s="6">
        <f t="shared" si="79"/>
        <v>0</v>
      </c>
      <c r="J273" s="6">
        <f t="shared" si="77"/>
        <v>0</v>
      </c>
      <c r="K273" s="6">
        <f t="shared" si="67"/>
        <v>0</v>
      </c>
    </row>
    <row r="274" spans="1:11" ht="12.75">
      <c r="A274" t="s">
        <v>89</v>
      </c>
      <c r="B274" s="10">
        <f aca="true" t="shared" si="80" ref="B274:I274">SUM(B253:B273)</f>
        <v>0.1499999999999999</v>
      </c>
      <c r="C274" s="10">
        <f t="shared" si="80"/>
        <v>0.4789332753409656</v>
      </c>
      <c r="D274" s="10">
        <f t="shared" si="80"/>
        <v>0.5102883716919755</v>
      </c>
      <c r="E274" s="10">
        <f t="shared" si="80"/>
        <v>0.7283323525942307</v>
      </c>
      <c r="F274" s="10">
        <f t="shared" si="80"/>
        <v>0.8926691925356478</v>
      </c>
      <c r="G274" s="10">
        <f t="shared" si="80"/>
        <v>0.9689319240592374</v>
      </c>
      <c r="H274" s="10">
        <f t="shared" si="80"/>
        <v>1.080680640434585</v>
      </c>
      <c r="I274" s="10">
        <f t="shared" si="80"/>
        <v>1.1727711245645909</v>
      </c>
      <c r="J274" s="10">
        <f>SUM(J253:J273)</f>
        <v>1.2278584701980513</v>
      </c>
      <c r="K274" s="10">
        <f>SUM(K253:K273)</f>
        <v>1.331514008021999</v>
      </c>
    </row>
    <row r="298" ht="12.75">
      <c r="B298" t="s">
        <v>106</v>
      </c>
    </row>
    <row r="300" spans="2:11" ht="12.75">
      <c r="B300" s="6"/>
      <c r="C300" s="6"/>
      <c r="D300" s="6"/>
      <c r="E300" s="6"/>
      <c r="F300" s="6"/>
      <c r="G300" s="6"/>
      <c r="H300" s="6"/>
      <c r="I300" s="6"/>
      <c r="J300" s="6"/>
      <c r="K300" s="6">
        <f aca="true" t="shared" si="81" ref="K300:K318">MAX(K4-Strike,0)</f>
        <v>54.4264247394802</v>
      </c>
    </row>
    <row r="301" spans="2:11" ht="12.75">
      <c r="B301" s="6"/>
      <c r="C301" s="6"/>
      <c r="D301" s="6"/>
      <c r="E301" s="6"/>
      <c r="F301" s="6"/>
      <c r="G301" s="6"/>
      <c r="H301" s="6"/>
      <c r="I301" s="6"/>
      <c r="J301" s="6">
        <f>(K300*$G$105+(1-$G$105)*'multi-step tree (1)'!K302)*EXP(-rf)</f>
        <v>38.08775532561384</v>
      </c>
      <c r="K301" s="6">
        <f t="shared" si="81"/>
        <v>0</v>
      </c>
    </row>
    <row r="302" spans="2:11" ht="12.75">
      <c r="B302" s="6"/>
      <c r="C302" s="6"/>
      <c r="D302" s="6"/>
      <c r="E302" s="6"/>
      <c r="F302" s="6"/>
      <c r="G302" s="6"/>
      <c r="H302" s="6"/>
      <c r="I302" s="6">
        <f>(J301*$G$105+(1-$G$105)*'multi-step tree (1)'!J303)*EXP(-rf)</f>
        <v>26.502813349992945</v>
      </c>
      <c r="J302" s="6">
        <f>(K301*$G$105+(1-$G$105)*'multi-step tree (1)'!K303)*EXP(-rf)</f>
        <v>0</v>
      </c>
      <c r="K302" s="6">
        <f t="shared" si="81"/>
        <v>30.016889783698495</v>
      </c>
    </row>
    <row r="303" spans="2:11" ht="12.75">
      <c r="B303" s="6"/>
      <c r="C303" s="6"/>
      <c r="D303" s="6"/>
      <c r="E303" s="6"/>
      <c r="F303" s="6"/>
      <c r="G303" s="6"/>
      <c r="H303" s="6">
        <f>(I302*$G$105+(1-$G$105)*'multi-step tree (1)'!I304)*EXP(-rf)</f>
        <v>18.295602359059647</v>
      </c>
      <c r="I303" s="6">
        <f>(J302*$G$105+(1-$G$105)*'multi-step tree (1)'!J304)*EXP(-rf)</f>
        <v>0</v>
      </c>
      <c r="J303" s="6">
        <f>(K302*$G$105+(1-$G$105)*'multi-step tree (1)'!K304)*EXP(-rf)</f>
        <v>20.736374675081056</v>
      </c>
      <c r="K303" s="6">
        <f t="shared" si="81"/>
        <v>0</v>
      </c>
    </row>
    <row r="304" spans="2:11" ht="12.75">
      <c r="B304" s="6"/>
      <c r="C304" s="6"/>
      <c r="D304" s="6"/>
      <c r="E304" s="6"/>
      <c r="F304" s="6"/>
      <c r="G304" s="6">
        <f>(H303*$G$105+(1-$G$105)*'multi-step tree (1)'!H305)*EXP(-rf)</f>
        <v>12.488072726219778</v>
      </c>
      <c r="H304" s="6">
        <f>(I303*$G$105+(1-$G$105)*'multi-step tree (1)'!I305)*EXP(-rf)</f>
        <v>0</v>
      </c>
      <c r="I304" s="6">
        <f>(J303*$G$105+(1-$G$105)*'multi-step tree (1)'!J305)*EXP(-rf)</f>
        <v>14.168681994148692</v>
      </c>
      <c r="J304" s="6">
        <f>(K303*$G$105+(1-$G$105)*'multi-step tree (1)'!K305)*EXP(-rf)</f>
        <v>0</v>
      </c>
      <c r="K304" s="6">
        <f t="shared" si="81"/>
        <v>16.073942172621507</v>
      </c>
    </row>
    <row r="305" spans="2:11" ht="12.75">
      <c r="B305" s="6"/>
      <c r="C305" s="6"/>
      <c r="D305" s="6"/>
      <c r="E305" s="6"/>
      <c r="F305" s="6">
        <f>(G304*$G$105+(1-$G$105)*'multi-step tree (1)'!G306)*EXP(-rf)</f>
        <v>8.385049688877858</v>
      </c>
      <c r="G305" s="6">
        <f>(H304*$G$105+(1-$G$105)*'multi-step tree (1)'!H306)*EXP(-rf)</f>
        <v>0</v>
      </c>
      <c r="H305" s="6">
        <f>(I304*$G$105+(1-$G$105)*'multi-step tree (1)'!I306)*EXP(-rf)</f>
        <v>9.527954448658397</v>
      </c>
      <c r="I305" s="6">
        <f>(J304*$G$105+(1-$G$105)*'multi-step tree (1)'!J306)*EXP(-rf)</f>
        <v>0</v>
      </c>
      <c r="J305" s="6">
        <f>(K304*$G$105+(1-$G$105)*'multi-step tree (1)'!K306)*EXP(-rf)</f>
        <v>10.825108777205788</v>
      </c>
      <c r="K305" s="6">
        <f t="shared" si="81"/>
        <v>0</v>
      </c>
    </row>
    <row r="306" spans="2:11" ht="12.75">
      <c r="B306" s="6"/>
      <c r="C306" s="6"/>
      <c r="D306" s="6"/>
      <c r="E306" s="6">
        <f>(F305*$G$105+(1-$G$105)*'multi-step tree (1)'!F307)*EXP(-rf)</f>
        <v>5.508660031155833</v>
      </c>
      <c r="F306" s="6">
        <f>(G305*$G$105+(1-$G$105)*'multi-step tree (1)'!G307)*EXP(-rf)</f>
        <v>0</v>
      </c>
      <c r="G306" s="6">
        <f>(H305*$G$105+(1-$G$105)*'multi-step tree (1)'!H307)*EXP(-rf)</f>
        <v>6.255639516049734</v>
      </c>
      <c r="H306" s="6">
        <f>(I305*$G$105+(1-$G$105)*'multi-step tree (1)'!I307)*EXP(-rf)</f>
        <v>0</v>
      </c>
      <c r="I306" s="6">
        <f>(J305*$G$105+(1-$G$105)*'multi-step tree (1)'!J307)*EXP(-rf)</f>
        <v>7.1233143689885825</v>
      </c>
      <c r="J306" s="6">
        <f>(K305*$G$105+(1-$G$105)*'multi-step tree (1)'!K307)*EXP(-rf)</f>
        <v>0</v>
      </c>
      <c r="K306" s="6">
        <f t="shared" si="81"/>
        <v>8.109604120405153</v>
      </c>
    </row>
    <row r="307" spans="2:11" ht="12.75">
      <c r="B307" s="6"/>
      <c r="C307" s="6"/>
      <c r="D307" s="6">
        <f>(E306*$G$105+(1-$G$105)*'multi-step tree (1)'!E308)*EXP(-rf)</f>
        <v>3.5272780923160263</v>
      </c>
      <c r="E307" s="6">
        <f>(F306*$G$105+(1-$G$105)*'multi-step tree (1)'!F308)*EXP(-rf)</f>
        <v>0</v>
      </c>
      <c r="F307" s="6">
        <f>(G306*$G$105+(1-$G$105)*'multi-step tree (1)'!G308)*EXP(-rf)</f>
        <v>3.9837008099076905</v>
      </c>
      <c r="G307" s="6">
        <f>(H306*$G$105+(1-$G$105)*'multi-step tree (1)'!H308)*EXP(-rf)</f>
        <v>0</v>
      </c>
      <c r="H307" s="6">
        <f>(I306*$G$105+(1-$G$105)*'multi-step tree (1)'!I308)*EXP(-rf)</f>
        <v>4.519794493602082</v>
      </c>
      <c r="I307" s="6">
        <f>(J306*$G$105+(1-$G$105)*'multi-step tree (1)'!J308)*EXP(-rf)</f>
        <v>0</v>
      </c>
      <c r="J307" s="6">
        <f>(K306*$G$105+(1-$G$105)*'multi-step tree (1)'!K308)*EXP(-rf)</f>
        <v>5.1637038621237705</v>
      </c>
      <c r="K307" s="6">
        <f t="shared" si="81"/>
        <v>0</v>
      </c>
    </row>
    <row r="308" spans="2:11" ht="12.75">
      <c r="B308" s="6"/>
      <c r="C308" s="6">
        <f>(D307*$G$105+(1-$G$105)*'multi-step tree (1)'!D309)*EXP(-rf)</f>
        <v>2.1973129218910388</v>
      </c>
      <c r="D308" s="6">
        <f>(E307*$G$105+(1-$G$105)*'multi-step tree (1)'!E309)*EXP(-rf)</f>
        <v>0</v>
      </c>
      <c r="E308" s="6">
        <f>(F307*$G$105+(1-$G$105)*'multi-step tree (1)'!F309)*EXP(-rf)</f>
        <v>2.45356394278138</v>
      </c>
      <c r="F308" s="6">
        <f>(G307*$G$105+(1-$G$105)*'multi-step tree (1)'!G309)*EXP(-rf)</f>
        <v>0</v>
      </c>
      <c r="G308" s="6">
        <f>(H307*$G$105+(1-$G$105)*'multi-step tree (1)'!H309)*EXP(-rf)</f>
        <v>2.747241570201334</v>
      </c>
      <c r="H308" s="6">
        <f>(I307*$G$105+(1-$G$105)*'multi-step tree (1)'!I309)*EXP(-rf)</f>
        <v>0</v>
      </c>
      <c r="I308" s="6">
        <f>(J307*$G$105+(1-$G$105)*'multi-step tree (1)'!J309)*EXP(-rf)</f>
        <v>3.0989365233501283</v>
      </c>
      <c r="J308" s="6">
        <f>(K307*$G$105+(1-$G$105)*'multi-step tree (1)'!K309)*EXP(-rf)</f>
        <v>0</v>
      </c>
      <c r="K308" s="6">
        <f t="shared" si="81"/>
        <v>3.560302037423156</v>
      </c>
    </row>
    <row r="309" spans="2:11" ht="12.75">
      <c r="B309" s="10">
        <f>(C308*$G$105+(1-$G$105)*'multi-step tree (1)'!C310)*EXP(-rf)</f>
        <v>1.3315140080219992</v>
      </c>
      <c r="C309" s="6">
        <f>(D308*$G$105+(1-$G$105)*'multi-step tree (1)'!D310)*EXP(-rf)</f>
        <v>0</v>
      </c>
      <c r="D309" s="6">
        <f>(E308*$G$105+(1-$G$105)*'multi-step tree (1)'!E310)*EXP(-rf)</f>
        <v>1.4617867827385846</v>
      </c>
      <c r="E309" s="6">
        <f>(F308*$G$105+(1-$G$105)*'multi-step tree (1)'!F310)*EXP(-rf)</f>
        <v>0</v>
      </c>
      <c r="F309" s="6">
        <f>(G308*$G$105+(1-$G$105)*'multi-step tree (1)'!G310)*EXP(-rf)</f>
        <v>1.600856469693533</v>
      </c>
      <c r="G309" s="6">
        <f>(H308*$G$105+(1-$G$105)*'multi-step tree (1)'!H310)*EXP(-rf)</f>
        <v>0</v>
      </c>
      <c r="H309" s="6">
        <f>(I308*$G$105+(1-$G$105)*'multi-step tree (1)'!I310)*EXP(-rf)</f>
        <v>1.7511740280819073</v>
      </c>
      <c r="I309" s="6">
        <f>(J308*$G$105+(1-$G$105)*'multi-step tree (1)'!J310)*EXP(-rf)</f>
        <v>0</v>
      </c>
      <c r="J309" s="6">
        <f>(K308*$G$105+(1-$G$105)*'multi-step tree (1)'!K310)*EXP(-rf)</f>
        <v>1.9298580605106928</v>
      </c>
      <c r="K309" s="6">
        <f t="shared" si="81"/>
        <v>0</v>
      </c>
    </row>
    <row r="310" spans="2:11" ht="12.75">
      <c r="B310" s="6"/>
      <c r="C310" s="6">
        <f>(D309*$G$105+(1-$G$105)*'multi-step tree (1)'!D311)*EXP(-rf)</f>
        <v>0.844085319808473</v>
      </c>
      <c r="D310" s="6">
        <f>(E309*$G$105+(1-$G$105)*'multi-step tree (1)'!E311)*EXP(-rf)</f>
        <v>0</v>
      </c>
      <c r="E310" s="6">
        <f>(F309*$G$105+(1-$G$105)*'multi-step tree (1)'!F311)*EXP(-rf)</f>
        <v>0.8979131385970057</v>
      </c>
      <c r="F310" s="6">
        <f>(G309*$G$105+(1-$G$105)*'multi-step tree (1)'!G311)*EXP(-rf)</f>
        <v>0</v>
      </c>
      <c r="G310" s="6">
        <f>(H309*$G$105+(1-$G$105)*'multi-step tree (1)'!H311)*EXP(-rf)</f>
        <v>0.9413547982869405</v>
      </c>
      <c r="H310" s="6">
        <f>(I309*$G$105+(1-$G$105)*'multi-step tree (1)'!I311)*EXP(-rf)</f>
        <v>0</v>
      </c>
      <c r="I310" s="6">
        <f>(J309*$G$105+(1-$G$105)*'multi-step tree (1)'!J311)*EXP(-rf)</f>
        <v>0.9644352080641972</v>
      </c>
      <c r="J310" s="6">
        <f>(K309*$G$105+(1-$G$105)*'multi-step tree (1)'!K311)*EXP(-rf)</f>
        <v>0</v>
      </c>
      <c r="K310" s="6">
        <f t="shared" si="81"/>
        <v>0.961699453437546</v>
      </c>
    </row>
    <row r="311" spans="2:11" ht="12.75">
      <c r="B311" s="6"/>
      <c r="C311" s="6"/>
      <c r="D311" s="6">
        <f>(E310*$G$105+(1-$G$105)*'multi-step tree (1)'!E312)*EXP(-rf)</f>
        <v>0.4871198950479827</v>
      </c>
      <c r="E311" s="6">
        <f>(F310*$G$105+(1-$G$105)*'multi-step tree (1)'!F312)*EXP(-rf)</f>
        <v>0</v>
      </c>
      <c r="F311" s="6">
        <f>(G310*$G$105+(1-$G$105)*'multi-step tree (1)'!G312)*EXP(-rf)</f>
        <v>0.4862363592205552</v>
      </c>
      <c r="G311" s="6">
        <f>(H310*$G$105+(1-$G$105)*'multi-step tree (1)'!H312)*EXP(-rf)</f>
        <v>0</v>
      </c>
      <c r="H311" s="6">
        <f>(I310*$G$105+(1-$G$105)*'multi-step tree (1)'!I312)*EXP(-rf)</f>
        <v>0.45898913578366785</v>
      </c>
      <c r="I311" s="6">
        <f>(J310*$G$105+(1-$G$105)*'multi-step tree (1)'!J312)*EXP(-rf)</f>
        <v>0</v>
      </c>
      <c r="J311" s="6">
        <f>(K310*$G$105+(1-$G$105)*'multi-step tree (1)'!K312)*EXP(-rf)</f>
        <v>0.3756572276553957</v>
      </c>
      <c r="K311" s="6">
        <f t="shared" si="81"/>
        <v>0</v>
      </c>
    </row>
    <row r="312" spans="2:11" ht="12.75">
      <c r="B312" s="6"/>
      <c r="C312" s="6"/>
      <c r="D312" s="6"/>
      <c r="E312" s="6">
        <f>(F311*$G$105+(1-$G$105)*'multi-step tree (1)'!F313)*EXP(-rf)</f>
        <v>0.24326793829071255</v>
      </c>
      <c r="F312" s="6">
        <f>(G311*$G$105+(1-$G$105)*'multi-step tree (1)'!G313)*EXP(-rf)</f>
        <v>0</v>
      </c>
      <c r="G312" s="6">
        <f>(H311*$G$105+(1-$G$105)*'multi-step tree (1)'!H313)*EXP(-rf)</f>
        <v>0.21142299556110217</v>
      </c>
      <c r="H312" s="6">
        <f>(I311*$G$105+(1-$G$105)*'multi-step tree (1)'!I313)*EXP(-rf)</f>
        <v>0</v>
      </c>
      <c r="I312" s="6">
        <f>(J311*$G$105+(1-$G$105)*'multi-step tree (1)'!J313)*EXP(-rf)</f>
        <v>0.1467385181361156</v>
      </c>
      <c r="J312" s="6">
        <f>(K311*$G$105+(1-$G$105)*'multi-step tree (1)'!K313)*EXP(-rf)</f>
        <v>0</v>
      </c>
      <c r="K312" s="6">
        <f t="shared" si="81"/>
        <v>0</v>
      </c>
    </row>
    <row r="313" spans="2:11" ht="12.75">
      <c r="B313" s="6"/>
      <c r="C313" s="6"/>
      <c r="D313" s="6"/>
      <c r="E313" s="6"/>
      <c r="F313" s="6">
        <f>(G312*$G$105+(1-$G$105)*'multi-step tree (1)'!G314)*EXP(-rf)</f>
        <v>0.09513758877334674</v>
      </c>
      <c r="G313" s="6">
        <f>(H312*$G$105+(1-$G$105)*'multi-step tree (1)'!H314)*EXP(-rf)</f>
        <v>0</v>
      </c>
      <c r="H313" s="6">
        <f>(I312*$G$105+(1-$G$105)*'multi-step tree (1)'!I314)*EXP(-rf)</f>
        <v>0.057318723345675664</v>
      </c>
      <c r="I313" s="6">
        <f>(J312*$G$105+(1-$G$105)*'multi-step tree (1)'!J314)*EXP(-rf)</f>
        <v>0</v>
      </c>
      <c r="J313" s="6">
        <f>(K312*$G$105+(1-$G$105)*'multi-step tree (1)'!K314)*EXP(-rf)</f>
        <v>0</v>
      </c>
      <c r="K313" s="6">
        <f t="shared" si="81"/>
        <v>0</v>
      </c>
    </row>
    <row r="314" spans="2:11" ht="12.75">
      <c r="B314" s="6"/>
      <c r="C314" s="6"/>
      <c r="D314" s="6"/>
      <c r="E314" s="6"/>
      <c r="F314" s="6"/>
      <c r="G314" s="6">
        <f>(H313*$G$105+(1-$G$105)*'multi-step tree (1)'!H315)*EXP(-rf)</f>
        <v>0.022389731664936893</v>
      </c>
      <c r="H314" s="6">
        <f>(I313*$G$105+(1-$G$105)*'multi-step tree (1)'!I315)*EXP(-rf)</f>
        <v>0</v>
      </c>
      <c r="I314" s="6">
        <f>(J313*$G$105+(1-$G$105)*'multi-step tree (1)'!J315)*EXP(-rf)</f>
        <v>0</v>
      </c>
      <c r="J314" s="6">
        <f>(K313*$G$105+(1-$G$105)*'multi-step tree (1)'!K315)*EXP(-rf)</f>
        <v>0</v>
      </c>
      <c r="K314" s="6">
        <f t="shared" si="81"/>
        <v>0</v>
      </c>
    </row>
    <row r="315" spans="2:11" ht="12.75">
      <c r="B315" s="6"/>
      <c r="C315" s="6"/>
      <c r="D315" s="6"/>
      <c r="E315" s="6"/>
      <c r="F315" s="6"/>
      <c r="G315" s="6"/>
      <c r="H315" s="6">
        <f>(I314*$G$105+(1-$G$105)*'multi-step tree (1)'!I316)*EXP(-rf)</f>
        <v>0</v>
      </c>
      <c r="I315" s="6">
        <f>(J314*$G$105+(1-$G$105)*'multi-step tree (1)'!J316)*EXP(-rf)</f>
        <v>0</v>
      </c>
      <c r="J315" s="6">
        <f>(K314*$G$105+(1-$G$105)*'multi-step tree (1)'!K316)*EXP(-rf)</f>
        <v>0</v>
      </c>
      <c r="K315" s="6">
        <f t="shared" si="81"/>
        <v>0</v>
      </c>
    </row>
    <row r="316" spans="2:11" ht="12.75">
      <c r="B316" s="6"/>
      <c r="C316" s="6"/>
      <c r="D316" s="6"/>
      <c r="E316" s="6"/>
      <c r="F316" s="6"/>
      <c r="G316" s="6"/>
      <c r="H316" s="6"/>
      <c r="I316" s="6">
        <f>(J315*$G$105+(1-$G$105)*'multi-step tree (1)'!J317)*EXP(-rf)</f>
        <v>0</v>
      </c>
      <c r="J316" s="6">
        <f>(K315*$G$105+(1-$G$105)*'multi-step tree (1)'!K317)*EXP(-rf)</f>
        <v>0</v>
      </c>
      <c r="K316" s="6">
        <f t="shared" si="81"/>
        <v>0</v>
      </c>
    </row>
    <row r="317" spans="2:11" ht="12.75">
      <c r="B317" s="6"/>
      <c r="C317" s="6"/>
      <c r="D317" s="6"/>
      <c r="E317" s="6"/>
      <c r="F317" s="6"/>
      <c r="G317" s="6"/>
      <c r="H317" s="6"/>
      <c r="I317" s="6"/>
      <c r="J317" s="6">
        <f>(K316*$G$105+(1-$G$105)*'multi-step tree (1)'!K318)*EXP(-rf)</f>
        <v>0</v>
      </c>
      <c r="K317" s="6">
        <f t="shared" si="81"/>
        <v>0</v>
      </c>
    </row>
    <row r="318" spans="2:11" ht="12.75">
      <c r="B318" s="6"/>
      <c r="C318" s="6"/>
      <c r="D318" s="6"/>
      <c r="E318" s="6"/>
      <c r="F318" s="6"/>
      <c r="G318" s="6"/>
      <c r="H318" s="6"/>
      <c r="I318" s="6"/>
      <c r="J318" s="6"/>
      <c r="K318" s="6">
        <f t="shared" si="81"/>
        <v>0</v>
      </c>
    </row>
    <row r="321" spans="1:14" ht="12.75">
      <c r="A321" s="32" t="s">
        <v>99</v>
      </c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ht="12.75">
      <c r="A322" s="32" t="s">
        <v>100</v>
      </c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5" ht="12.75">
      <c r="B325" t="s">
        <v>107</v>
      </c>
    </row>
    <row r="327" spans="2:11" ht="12.75">
      <c r="B327" s="6"/>
      <c r="C327" s="6"/>
      <c r="D327" s="6"/>
      <c r="E327" s="6"/>
      <c r="F327" s="6"/>
      <c r="G327" s="6"/>
      <c r="H327" s="6"/>
      <c r="I327" s="6"/>
      <c r="J327" s="6"/>
      <c r="K327" s="6">
        <f>IF(K4="","",MAX(MIN(K4,7),3))</f>
        <v>7</v>
      </c>
    </row>
    <row r="328" spans="2:11" ht="12.75">
      <c r="B328" s="6"/>
      <c r="C328" s="6"/>
      <c r="D328" s="6"/>
      <c r="E328" s="6"/>
      <c r="F328" s="6"/>
      <c r="G328" s="6"/>
      <c r="H328" s="6"/>
      <c r="I328" s="6"/>
      <c r="J328" s="6">
        <f aca="true" t="shared" si="82" ref="J328:J344">IF(J5="","",MAX(MIN(J5,7),3))</f>
        <v>7</v>
      </c>
      <c r="K328" s="6">
        <f aca="true" t="shared" si="83" ref="K328:K345">IF(K5="","",MAX(MIN(K5,7),3))</f>
      </c>
    </row>
    <row r="329" spans="2:11" ht="12.75">
      <c r="B329" s="6"/>
      <c r="C329" s="6"/>
      <c r="D329" s="6"/>
      <c r="E329" s="6"/>
      <c r="F329" s="6"/>
      <c r="G329" s="6"/>
      <c r="H329" s="6"/>
      <c r="I329" s="6">
        <f aca="true" t="shared" si="84" ref="I329:I343">IF(I6="","",MAX(MIN(I6,7),3))</f>
        <v>7</v>
      </c>
      <c r="J329" s="6">
        <f t="shared" si="82"/>
      </c>
      <c r="K329" s="6">
        <f t="shared" si="83"/>
        <v>7</v>
      </c>
    </row>
    <row r="330" spans="2:11" ht="12.75">
      <c r="B330" s="6"/>
      <c r="C330" s="6"/>
      <c r="D330" s="6"/>
      <c r="E330" s="6"/>
      <c r="F330" s="6"/>
      <c r="G330" s="6"/>
      <c r="H330" s="6">
        <f aca="true" t="shared" si="85" ref="H330:H342">IF(H7="","",MAX(MIN(H7,7),3))</f>
        <v>7</v>
      </c>
      <c r="I330" s="6">
        <f t="shared" si="84"/>
      </c>
      <c r="J330" s="6">
        <f t="shared" si="82"/>
        <v>7</v>
      </c>
      <c r="K330" s="6">
        <f t="shared" si="83"/>
      </c>
    </row>
    <row r="331" spans="2:11" ht="12.75">
      <c r="B331" s="6"/>
      <c r="C331" s="6"/>
      <c r="D331" s="6"/>
      <c r="E331" s="6"/>
      <c r="F331" s="6"/>
      <c r="G331" s="6">
        <f aca="true" t="shared" si="86" ref="G331:G341">IF(G8="","",MAX(MIN(G8,7),3))</f>
        <v>7</v>
      </c>
      <c r="H331" s="6">
        <f t="shared" si="85"/>
      </c>
      <c r="I331" s="6">
        <f t="shared" si="84"/>
        <v>7</v>
      </c>
      <c r="J331" s="6">
        <f t="shared" si="82"/>
      </c>
      <c r="K331" s="6">
        <f t="shared" si="83"/>
        <v>7</v>
      </c>
    </row>
    <row r="332" spans="2:11" ht="12.75">
      <c r="B332" s="6"/>
      <c r="C332" s="6"/>
      <c r="D332" s="6"/>
      <c r="E332" s="6"/>
      <c r="F332" s="6">
        <f aca="true" t="shared" si="87" ref="F332:F340">IF(F9="","",MAX(MIN(F9,7),3))</f>
        <v>7</v>
      </c>
      <c r="G332" s="6">
        <f t="shared" si="86"/>
      </c>
      <c r="H332" s="6">
        <f t="shared" si="85"/>
        <v>7</v>
      </c>
      <c r="I332" s="6">
        <f t="shared" si="84"/>
      </c>
      <c r="J332" s="6">
        <f t="shared" si="82"/>
        <v>7</v>
      </c>
      <c r="K332" s="6">
        <f t="shared" si="83"/>
      </c>
    </row>
    <row r="333" spans="2:11" ht="12.75">
      <c r="B333" s="6"/>
      <c r="C333" s="6"/>
      <c r="D333" s="6"/>
      <c r="E333" s="6">
        <f aca="true" t="shared" si="88" ref="E333:E339">IF(E10="","",MAX(MIN(E10,7),3))</f>
        <v>7</v>
      </c>
      <c r="F333" s="6">
        <f t="shared" si="87"/>
      </c>
      <c r="G333" s="6">
        <f t="shared" si="86"/>
        <v>7</v>
      </c>
      <c r="H333" s="6">
        <f t="shared" si="85"/>
      </c>
      <c r="I333" s="6">
        <f t="shared" si="84"/>
        <v>7</v>
      </c>
      <c r="J333" s="6">
        <f t="shared" si="82"/>
      </c>
      <c r="K333" s="6">
        <f t="shared" si="83"/>
        <v>7</v>
      </c>
    </row>
    <row r="334" spans="2:11" ht="12.75">
      <c r="B334" s="6"/>
      <c r="C334" s="6"/>
      <c r="D334" s="6">
        <f>IF(D11="","",MAX(MIN(D11,7),3))</f>
        <v>5.239151930960916</v>
      </c>
      <c r="E334" s="6">
        <f t="shared" si="88"/>
      </c>
      <c r="F334" s="6">
        <f t="shared" si="87"/>
        <v>5.916586275952971</v>
      </c>
      <c r="G334" s="6">
        <f t="shared" si="86"/>
      </c>
      <c r="H334" s="6">
        <f t="shared" si="85"/>
        <v>6.681614433421208</v>
      </c>
      <c r="I334" s="6">
        <f t="shared" si="84"/>
      </c>
      <c r="J334" s="6">
        <f t="shared" si="82"/>
        <v>7</v>
      </c>
      <c r="K334" s="6">
        <f t="shared" si="83"/>
      </c>
    </row>
    <row r="335" spans="2:11" ht="12.75">
      <c r="B335" s="6"/>
      <c r="C335" s="6">
        <f>IF(C12="","",MAX(MIN(C12,7),3))</f>
        <v>3.7260907955988443</v>
      </c>
      <c r="D335" s="6">
        <f>IF(D12="","",MAX(MIN(D12,7),3))</f>
      </c>
      <c r="E335" s="6">
        <f t="shared" si="88"/>
        <v>4.207882870110122</v>
      </c>
      <c r="F335" s="6">
        <f t="shared" si="87"/>
      </c>
      <c r="G335" s="6">
        <f t="shared" si="86"/>
        <v>4.751971763404255</v>
      </c>
      <c r="H335" s="6">
        <f t="shared" si="85"/>
      </c>
      <c r="I335" s="6">
        <f t="shared" si="84"/>
        <v>5.366412596841219</v>
      </c>
      <c r="J335" s="6">
        <f t="shared" si="82"/>
      </c>
      <c r="K335" s="6">
        <f t="shared" si="83"/>
        <v>6.060302037423156</v>
      </c>
    </row>
    <row r="336" spans="2:11" ht="12.75">
      <c r="B336" s="6">
        <f>IF(B13="","",MAX(MIN(B13,7),3))</f>
        <v>3</v>
      </c>
      <c r="C336" s="6">
        <f>IF(C13="","",MAX(MIN(C13,7),3))</f>
      </c>
      <c r="D336" s="6">
        <f>IF(D13="","",MAX(MIN(D13,7),3))</f>
        <v>3</v>
      </c>
      <c r="E336" s="6">
        <f t="shared" si="88"/>
      </c>
      <c r="F336" s="6">
        <f t="shared" si="87"/>
        <v>3.3796077078678426</v>
      </c>
      <c r="G336" s="6">
        <f t="shared" si="86"/>
      </c>
      <c r="H336" s="6">
        <f t="shared" si="85"/>
        <v>3.816598725513258</v>
      </c>
      <c r="I336" s="6">
        <f t="shared" si="84"/>
      </c>
      <c r="J336" s="6">
        <f t="shared" si="82"/>
        <v>4.310093682671597</v>
      </c>
      <c r="K336" s="6">
        <f t="shared" si="83"/>
      </c>
    </row>
    <row r="337" spans="2:11" ht="12.75">
      <c r="B337" s="6"/>
      <c r="C337" s="6">
        <f>IF(C14="","",MAX(MIN(C14,7),3))</f>
        <v>3</v>
      </c>
      <c r="D337" s="6">
        <f>IF(D14="","",MAX(MIN(D14,7),3))</f>
      </c>
      <c r="E337" s="6">
        <f t="shared" si="88"/>
        <v>3</v>
      </c>
      <c r="F337" s="6">
        <f t="shared" si="87"/>
      </c>
      <c r="G337" s="6">
        <f t="shared" si="86"/>
        <v>3</v>
      </c>
      <c r="H337" s="6">
        <f t="shared" si="85"/>
      </c>
      <c r="I337" s="6">
        <f t="shared" si="84"/>
        <v>3.06534351566816</v>
      </c>
      <c r="J337" s="6">
        <f t="shared" si="82"/>
      </c>
      <c r="K337" s="6">
        <f t="shared" si="83"/>
        <v>3.461699453437546</v>
      </c>
    </row>
    <row r="338" spans="2:11" ht="12.75">
      <c r="B338" s="6"/>
      <c r="C338" s="6"/>
      <c r="D338" s="6">
        <f>IF(D15="","",MAX(MIN(D15,7),3))</f>
        <v>3</v>
      </c>
      <c r="E338" s="6">
        <f t="shared" si="88"/>
      </c>
      <c r="F338" s="6">
        <f t="shared" si="87"/>
        <v>3</v>
      </c>
      <c r="G338" s="6">
        <f t="shared" si="86"/>
      </c>
      <c r="H338" s="6">
        <f t="shared" si="85"/>
        <v>3</v>
      </c>
      <c r="I338" s="6">
        <f t="shared" si="84"/>
      </c>
      <c r="J338" s="6">
        <f t="shared" si="82"/>
        <v>3</v>
      </c>
      <c r="K338" s="6">
        <f t="shared" si="83"/>
      </c>
    </row>
    <row r="339" spans="2:11" ht="12.75">
      <c r="B339" s="6"/>
      <c r="C339" s="6"/>
      <c r="D339" s="6"/>
      <c r="E339" s="6">
        <f t="shared" si="88"/>
        <v>3</v>
      </c>
      <c r="F339" s="6">
        <f t="shared" si="87"/>
      </c>
      <c r="G339" s="6">
        <f t="shared" si="86"/>
        <v>3</v>
      </c>
      <c r="H339" s="6">
        <f t="shared" si="85"/>
      </c>
      <c r="I339" s="6">
        <f t="shared" si="84"/>
        <v>3</v>
      </c>
      <c r="J339" s="6">
        <f t="shared" si="82"/>
      </c>
      <c r="K339" s="6">
        <f t="shared" si="83"/>
        <v>3</v>
      </c>
    </row>
    <row r="340" spans="2:11" ht="12.75">
      <c r="B340" s="6"/>
      <c r="C340" s="6"/>
      <c r="D340" s="6"/>
      <c r="E340" s="6"/>
      <c r="F340" s="6">
        <f t="shared" si="87"/>
        <v>3</v>
      </c>
      <c r="G340" s="6">
        <f t="shared" si="86"/>
      </c>
      <c r="H340" s="6">
        <f t="shared" si="85"/>
        <v>3</v>
      </c>
      <c r="I340" s="6">
        <f t="shared" si="84"/>
      </c>
      <c r="J340" s="6">
        <f t="shared" si="82"/>
        <v>3</v>
      </c>
      <c r="K340" s="6">
        <f t="shared" si="83"/>
      </c>
    </row>
    <row r="341" spans="2:11" ht="12.75">
      <c r="B341" s="6"/>
      <c r="C341" s="6"/>
      <c r="D341" s="6"/>
      <c r="E341" s="6"/>
      <c r="F341" s="6"/>
      <c r="G341" s="6">
        <f t="shared" si="86"/>
        <v>3</v>
      </c>
      <c r="H341" s="6">
        <f t="shared" si="85"/>
      </c>
      <c r="I341" s="6">
        <f t="shared" si="84"/>
        <v>3</v>
      </c>
      <c r="J341" s="6">
        <f t="shared" si="82"/>
      </c>
      <c r="K341" s="6">
        <f t="shared" si="83"/>
        <v>3</v>
      </c>
    </row>
    <row r="342" spans="2:11" ht="12.75">
      <c r="B342" s="6"/>
      <c r="C342" s="6"/>
      <c r="D342" s="6"/>
      <c r="E342" s="6"/>
      <c r="F342" s="6"/>
      <c r="G342" s="6"/>
      <c r="H342" s="6">
        <f t="shared" si="85"/>
        <v>3</v>
      </c>
      <c r="I342" s="6">
        <f t="shared" si="84"/>
      </c>
      <c r="J342" s="6">
        <f t="shared" si="82"/>
        <v>3</v>
      </c>
      <c r="K342" s="6">
        <f t="shared" si="83"/>
      </c>
    </row>
    <row r="343" spans="2:11" ht="12.75">
      <c r="B343" s="6"/>
      <c r="C343" s="6"/>
      <c r="D343" s="6"/>
      <c r="E343" s="6"/>
      <c r="F343" s="6"/>
      <c r="G343" s="6"/>
      <c r="H343" s="6"/>
      <c r="I343" s="6">
        <f t="shared" si="84"/>
        <v>3</v>
      </c>
      <c r="J343" s="6">
        <f t="shared" si="82"/>
      </c>
      <c r="K343" s="6">
        <f t="shared" si="83"/>
        <v>3</v>
      </c>
    </row>
    <row r="344" spans="2:11" ht="12.75">
      <c r="B344" s="6"/>
      <c r="C344" s="6"/>
      <c r="D344" s="6"/>
      <c r="E344" s="6"/>
      <c r="F344" s="6"/>
      <c r="G344" s="6"/>
      <c r="H344" s="6"/>
      <c r="I344" s="6"/>
      <c r="J344" s="6">
        <f t="shared" si="82"/>
        <v>3</v>
      </c>
      <c r="K344" s="6">
        <f t="shared" si="83"/>
      </c>
    </row>
    <row r="345" spans="2:11" ht="12.75">
      <c r="B345" s="6"/>
      <c r="C345" s="6"/>
      <c r="D345" s="6"/>
      <c r="E345" s="6"/>
      <c r="F345" s="6"/>
      <c r="G345" s="6"/>
      <c r="H345" s="6"/>
      <c r="I345" s="6"/>
      <c r="J345" s="6"/>
      <c r="K345" s="6">
        <f t="shared" si="83"/>
        <v>3</v>
      </c>
    </row>
    <row r="347" ht="12.75">
      <c r="B347" t="s">
        <v>108</v>
      </c>
    </row>
    <row r="349" spans="2:11" ht="12.75">
      <c r="B349" s="6">
        <f aca="true" t="shared" si="89" ref="B349:K349">IF(B327="","",B4-B327)</f>
      </c>
      <c r="C349" s="6">
        <f t="shared" si="89"/>
      </c>
      <c r="D349" s="6">
        <f t="shared" si="89"/>
      </c>
      <c r="E349" s="6">
        <f t="shared" si="89"/>
      </c>
      <c r="F349" s="6">
        <f t="shared" si="89"/>
      </c>
      <c r="G349" s="6">
        <f t="shared" si="89"/>
      </c>
      <c r="H349" s="6">
        <f t="shared" si="89"/>
      </c>
      <c r="I349" s="6">
        <f t="shared" si="89"/>
      </c>
      <c r="J349" s="6">
        <f t="shared" si="89"/>
      </c>
      <c r="K349" s="6">
        <f t="shared" si="89"/>
        <v>49.9264247394802</v>
      </c>
    </row>
    <row r="350" spans="2:11" ht="12.75">
      <c r="B350" s="6">
        <f aca="true" t="shared" si="90" ref="B350:K350">IF(B328="","",B5-B328)</f>
      </c>
      <c r="C350" s="6">
        <f t="shared" si="90"/>
      </c>
      <c r="D350" s="6">
        <f t="shared" si="90"/>
      </c>
      <c r="E350" s="6">
        <f t="shared" si="90"/>
      </c>
      <c r="F350" s="6">
        <f t="shared" si="90"/>
      </c>
      <c r="G350" s="6">
        <f t="shared" si="90"/>
      </c>
      <c r="H350" s="6">
        <f t="shared" si="90"/>
      </c>
      <c r="I350" s="6">
        <f t="shared" si="90"/>
      </c>
      <c r="J350" s="6">
        <f t="shared" si="90"/>
        <v>33.48613784124861</v>
      </c>
      <c r="K350" s="6">
        <f t="shared" si="90"/>
      </c>
    </row>
    <row r="351" spans="2:11" ht="12.75">
      <c r="B351" s="6">
        <f aca="true" t="shared" si="91" ref="B351:K351">IF(B329="","",B6-B329)</f>
      </c>
      <c r="C351" s="6">
        <f t="shared" si="91"/>
      </c>
      <c r="D351" s="6">
        <f t="shared" si="91"/>
      </c>
      <c r="E351" s="6">
        <f t="shared" si="91"/>
      </c>
      <c r="F351" s="6">
        <f t="shared" si="91"/>
      </c>
      <c r="G351" s="6">
        <f t="shared" si="91"/>
      </c>
      <c r="H351" s="6">
        <f t="shared" si="91"/>
      </c>
      <c r="I351" s="6">
        <f t="shared" si="91"/>
        <v>21.793787152485592</v>
      </c>
      <c r="J351" s="6">
        <f t="shared" si="91"/>
      </c>
      <c r="K351" s="6">
        <f t="shared" si="91"/>
        <v>25.516889783698495</v>
      </c>
    </row>
    <row r="352" spans="2:11" ht="12.75">
      <c r="B352" s="6">
        <f aca="true" t="shared" si="92" ref="B352:K352">IF(B330="","",B7-B330)</f>
      </c>
      <c r="C352" s="6">
        <f t="shared" si="92"/>
      </c>
      <c r="D352" s="6">
        <f t="shared" si="92"/>
      </c>
      <c r="E352" s="6">
        <f t="shared" si="92"/>
      </c>
      <c r="F352" s="6">
        <f t="shared" si="92"/>
      </c>
      <c r="G352" s="6">
        <f t="shared" si="92"/>
      </c>
      <c r="H352" s="6">
        <f t="shared" si="92"/>
        <v>13.478174081054185</v>
      </c>
      <c r="I352" s="6">
        <f t="shared" si="92"/>
      </c>
      <c r="J352" s="6">
        <f t="shared" si="92"/>
        <v>16.126048895153698</v>
      </c>
      <c r="K352" s="6">
        <f t="shared" si="92"/>
      </c>
    </row>
    <row r="353" spans="2:11" ht="12.75">
      <c r="B353" s="6">
        <f aca="true" t="shared" si="93" ref="B353:K353">IF(B331="","",B8-B331)</f>
      </c>
      <c r="C353" s="6">
        <f t="shared" si="93"/>
      </c>
      <c r="D353" s="6">
        <f t="shared" si="93"/>
      </c>
      <c r="E353" s="6">
        <f t="shared" si="93"/>
      </c>
      <c r="F353" s="6">
        <f t="shared" si="93"/>
      </c>
      <c r="G353" s="6">
        <f t="shared" si="93"/>
        <v>7.564100632999192</v>
      </c>
      <c r="H353" s="6">
        <f t="shared" si="93"/>
      </c>
      <c r="I353" s="6">
        <f t="shared" si="93"/>
        <v>9.447272204033329</v>
      </c>
      <c r="J353" s="6">
        <f t="shared" si="93"/>
      </c>
      <c r="K353" s="6">
        <f t="shared" si="93"/>
        <v>11.573942172621507</v>
      </c>
    </row>
    <row r="354" spans="2:11" ht="12.75">
      <c r="B354" s="6">
        <f aca="true" t="shared" si="94" ref="B354:K354">IF(B332="","",B9-B332)</f>
      </c>
      <c r="C354" s="6">
        <f t="shared" si="94"/>
      </c>
      <c r="D354" s="6">
        <f t="shared" si="94"/>
      </c>
      <c r="E354" s="6">
        <f t="shared" si="94"/>
      </c>
      <c r="F354" s="6">
        <f t="shared" si="94"/>
        <v>3.3580048889401866</v>
      </c>
      <c r="G354" s="6">
        <f t="shared" si="94"/>
      </c>
      <c r="H354" s="6">
        <f t="shared" si="94"/>
        <v>4.697318646172025</v>
      </c>
      <c r="I354" s="6">
        <f t="shared" si="94"/>
      </c>
      <c r="J354" s="6">
        <f t="shared" si="94"/>
        <v>6.209808739922661</v>
      </c>
      <c r="K354" s="6">
        <f t="shared" si="94"/>
      </c>
    </row>
    <row r="355" spans="2:11" ht="12.75">
      <c r="B355" s="6">
        <f aca="true" t="shared" si="95" ref="B355:K355">IF(B333="","",B10-B333)</f>
      </c>
      <c r="C355" s="6">
        <f t="shared" si="95"/>
      </c>
      <c r="D355" s="6">
        <f t="shared" si="95"/>
      </c>
      <c r="E355" s="6">
        <f t="shared" si="95"/>
        <v>0.3666248251688229</v>
      </c>
      <c r="F355" s="6">
        <f t="shared" si="95"/>
      </c>
      <c r="G355" s="6">
        <f t="shared" si="95"/>
        <v>1.3191462883754</v>
      </c>
      <c r="H355" s="6">
        <f t="shared" si="95"/>
      </c>
      <c r="I355" s="6">
        <f t="shared" si="95"/>
        <v>2.394830958532509</v>
      </c>
      <c r="J355" s="6">
        <f t="shared" si="95"/>
      </c>
      <c r="K355" s="6">
        <f t="shared" si="95"/>
        <v>3.6096041204051534</v>
      </c>
    </row>
    <row r="356" spans="2:11" ht="12.75">
      <c r="B356" s="6">
        <f aca="true" t="shared" si="96" ref="B356:K356">IF(B334="","",B11-B334)</f>
      </c>
      <c r="C356" s="6">
        <f t="shared" si="96"/>
      </c>
      <c r="D356" s="6">
        <f t="shared" si="96"/>
        <v>0</v>
      </c>
      <c r="E356" s="6">
        <f t="shared" si="96"/>
      </c>
      <c r="F356" s="6">
        <f t="shared" si="96"/>
        <v>0</v>
      </c>
      <c r="G356" s="6">
        <f t="shared" si="96"/>
      </c>
      <c r="H356" s="6">
        <f t="shared" si="96"/>
        <v>0</v>
      </c>
      <c r="I356" s="6">
        <f t="shared" si="96"/>
      </c>
      <c r="J356" s="6">
        <f t="shared" si="96"/>
        <v>0.5455624839531152</v>
      </c>
      <c r="K356" s="6">
        <f t="shared" si="96"/>
      </c>
    </row>
    <row r="357" spans="2:11" ht="12.75">
      <c r="B357" s="6">
        <f aca="true" t="shared" si="97" ref="B357:K357">IF(B335="","",B12-B335)</f>
      </c>
      <c r="C357" s="6">
        <f t="shared" si="97"/>
        <v>0</v>
      </c>
      <c r="D357" s="6">
        <f t="shared" si="97"/>
      </c>
      <c r="E357" s="6">
        <f t="shared" si="97"/>
        <v>0</v>
      </c>
      <c r="F357" s="6">
        <f t="shared" si="97"/>
      </c>
      <c r="G357" s="6">
        <f t="shared" si="97"/>
        <v>0</v>
      </c>
      <c r="H357" s="6">
        <f t="shared" si="97"/>
      </c>
      <c r="I357" s="6">
        <f t="shared" si="97"/>
        <v>0</v>
      </c>
      <c r="J357" s="6">
        <f t="shared" si="97"/>
      </c>
      <c r="K357" s="6">
        <f t="shared" si="97"/>
        <v>0</v>
      </c>
    </row>
    <row r="358" spans="2:11" ht="12.75">
      <c r="B358" s="6">
        <f aca="true" t="shared" si="98" ref="B358:K358">IF(B336="","",B13-B336)</f>
        <v>-0.3500000000000001</v>
      </c>
      <c r="C358" s="6">
        <f t="shared" si="98"/>
      </c>
      <c r="D358" s="6">
        <f t="shared" si="98"/>
        <v>-0.007348930154104316</v>
      </c>
      <c r="E358" s="6">
        <f t="shared" si="98"/>
      </c>
      <c r="F358" s="6">
        <f t="shared" si="98"/>
        <v>0</v>
      </c>
      <c r="G358" s="6">
        <f t="shared" si="98"/>
      </c>
      <c r="H358" s="6">
        <f t="shared" si="98"/>
        <v>0</v>
      </c>
      <c r="I358" s="6">
        <f t="shared" si="98"/>
      </c>
      <c r="J358" s="6">
        <f t="shared" si="98"/>
        <v>0</v>
      </c>
      <c r="K358" s="6">
        <f t="shared" si="98"/>
      </c>
    </row>
    <row r="359" spans="2:11" ht="12.75">
      <c r="B359" s="6">
        <f aca="true" t="shared" si="99" ref="B359:K359">IF(B337="","",B14-B337)</f>
      </c>
      <c r="C359" s="6">
        <f t="shared" si="99"/>
        <v>-0.8716231648302983</v>
      </c>
      <c r="D359" s="6">
        <f t="shared" si="99"/>
      </c>
      <c r="E359" s="6">
        <f t="shared" si="99"/>
        <v>-0.5964191649789323</v>
      </c>
      <c r="F359" s="6">
        <f t="shared" si="99"/>
      </c>
      <c r="G359" s="6">
        <f t="shared" si="99"/>
        <v>-0.2856306575898535</v>
      </c>
      <c r="H359" s="6">
        <f t="shared" si="99"/>
      </c>
      <c r="I359" s="6">
        <f t="shared" si="99"/>
        <v>0</v>
      </c>
      <c r="J359" s="6">
        <f t="shared" si="99"/>
      </c>
      <c r="K359" s="6">
        <f t="shared" si="99"/>
        <v>0</v>
      </c>
    </row>
    <row r="360" spans="2:11" ht="12.75">
      <c r="B360" s="6">
        <f aca="true" t="shared" si="100" ref="B360:K360">IF(B338="","",B15-B338)</f>
      </c>
      <c r="C360" s="6">
        <f t="shared" si="100"/>
      </c>
      <c r="D360" s="6">
        <f t="shared" si="100"/>
        <v>-1.2905705839671717</v>
      </c>
      <c r="E360" s="6">
        <f t="shared" si="100"/>
      </c>
      <c r="F360" s="6">
        <f t="shared" si="100"/>
        <v>-1.0695374450125703</v>
      </c>
      <c r="G360" s="6">
        <f t="shared" si="100"/>
      </c>
      <c r="H360" s="6">
        <f t="shared" si="100"/>
        <v>-0.8199242149129917</v>
      </c>
      <c r="I360" s="6">
        <f t="shared" si="100"/>
      </c>
      <c r="J360" s="6">
        <f t="shared" si="100"/>
        <v>-0.538035422420466</v>
      </c>
      <c r="K360" s="6">
        <f t="shared" si="100"/>
      </c>
    </row>
    <row r="361" spans="2:11" ht="12.75">
      <c r="B361" s="6">
        <f aca="true" t="shared" si="101" ref="B361:K361">IF(B339="","",B16-B339)</f>
      </c>
      <c r="C361" s="6">
        <f t="shared" si="101"/>
      </c>
      <c r="D361" s="6">
        <f t="shared" si="101"/>
      </c>
      <c r="E361" s="6">
        <f t="shared" si="101"/>
        <v>-1.6270528413426633</v>
      </c>
      <c r="F361" s="6">
        <f t="shared" si="101"/>
      </c>
      <c r="G361" s="6">
        <f t="shared" si="101"/>
        <v>-1.4495276289819767</v>
      </c>
      <c r="H361" s="6">
        <f t="shared" si="101"/>
      </c>
      <c r="I361" s="6">
        <f t="shared" si="101"/>
        <v>-1.2490480000401551</v>
      </c>
      <c r="J361" s="6">
        <f t="shared" si="101"/>
      </c>
      <c r="K361" s="6">
        <f t="shared" si="101"/>
        <v>-1.022645895875985</v>
      </c>
    </row>
    <row r="362" spans="2:11" ht="12.75">
      <c r="B362" s="6">
        <f aca="true" t="shared" si="102" ref="B362:K362">IF(B340="","",B17-B340)</f>
      </c>
      <c r="C362" s="6">
        <f t="shared" si="102"/>
      </c>
      <c r="D362" s="6">
        <f t="shared" si="102"/>
      </c>
      <c r="E362" s="6">
        <f t="shared" si="102"/>
      </c>
      <c r="F362" s="6">
        <f t="shared" si="102"/>
        <v>-1.8973022911704391</v>
      </c>
      <c r="G362" s="6">
        <f t="shared" si="102"/>
      </c>
      <c r="H362" s="6">
        <f t="shared" si="102"/>
        <v>-1.7547209516809799</v>
      </c>
      <c r="I362" s="6">
        <f t="shared" si="102"/>
      </c>
      <c r="J362" s="6">
        <f t="shared" si="102"/>
        <v>-1.5937035184118513</v>
      </c>
      <c r="K362" s="6">
        <f t="shared" si="102"/>
      </c>
    </row>
    <row r="363" spans="2:11" ht="12.75">
      <c r="B363" s="6">
        <f aca="true" t="shared" si="103" ref="B363:K363">IF(B341="","",B18-B341)</f>
      </c>
      <c r="C363" s="6">
        <f t="shared" si="103"/>
      </c>
      <c r="D363" s="6">
        <f t="shared" si="103"/>
      </c>
      <c r="E363" s="6">
        <f t="shared" si="103"/>
      </c>
      <c r="F363" s="6">
        <f t="shared" si="103"/>
      </c>
      <c r="G363" s="6">
        <f t="shared" si="103"/>
        <v>-2.114356128427343</v>
      </c>
      <c r="H363" s="6">
        <f t="shared" si="103"/>
      </c>
      <c r="I363" s="6">
        <f t="shared" si="103"/>
        <v>-1.9998403472587267</v>
      </c>
      <c r="J363" s="6">
        <f t="shared" si="103"/>
      </c>
      <c r="K363" s="6">
        <f t="shared" si="103"/>
        <v>-1.8705174132857094</v>
      </c>
    </row>
    <row r="364" spans="2:11" ht="12.75">
      <c r="B364" s="6">
        <f aca="true" t="shared" si="104" ref="B364:K364">IF(B342="","",B19-B342)</f>
      </c>
      <c r="C364" s="6">
        <f t="shared" si="104"/>
      </c>
      <c r="D364" s="6">
        <f t="shared" si="104"/>
      </c>
      <c r="E364" s="6">
        <f t="shared" si="104"/>
      </c>
      <c r="F364" s="6">
        <f t="shared" si="104"/>
      </c>
      <c r="G364" s="6">
        <f t="shared" si="104"/>
      </c>
      <c r="H364" s="6">
        <f t="shared" si="104"/>
        <v>-2.2886853205791495</v>
      </c>
      <c r="I364" s="6">
        <f t="shared" si="104"/>
      </c>
      <c r="J364" s="6">
        <f t="shared" si="104"/>
        <v>-2.196710703258151</v>
      </c>
      <c r="K364" s="6">
        <f t="shared" si="104"/>
      </c>
    </row>
    <row r="365" spans="2:11" ht="12.75">
      <c r="B365" s="6">
        <f aca="true" t="shared" si="105" ref="B365:K365">IF(B343="","",B20-B343)</f>
      </c>
      <c r="C365" s="6">
        <f t="shared" si="105"/>
      </c>
      <c r="D365" s="6">
        <f t="shared" si="105"/>
      </c>
      <c r="E365" s="6">
        <f t="shared" si="105"/>
      </c>
      <c r="F365" s="6">
        <f t="shared" si="105"/>
      </c>
      <c r="G365" s="6">
        <f t="shared" si="105"/>
      </c>
      <c r="H365" s="6">
        <f t="shared" si="105"/>
      </c>
      <c r="I365" s="6">
        <f t="shared" si="105"/>
        <v>-2.4286997410583018</v>
      </c>
      <c r="J365" s="6">
        <f t="shared" si="105"/>
      </c>
      <c r="K365" s="6">
        <f t="shared" si="105"/>
        <v>-2.354829309009392</v>
      </c>
    </row>
    <row r="366" spans="2:11" ht="12.75">
      <c r="B366" s="6">
        <f aca="true" t="shared" si="106" ref="B366:K366">IF(B344="","",B21-B344)</f>
      </c>
      <c r="C366" s="6">
        <f t="shared" si="106"/>
      </c>
      <c r="D366" s="6">
        <f t="shared" si="106"/>
      </c>
      <c r="E366" s="6">
        <f t="shared" si="106"/>
      </c>
      <c r="F366" s="6">
        <f t="shared" si="106"/>
      </c>
      <c r="G366" s="6">
        <f t="shared" si="106"/>
      </c>
      <c r="H366" s="6">
        <f t="shared" si="106"/>
      </c>
      <c r="I366" s="6">
        <f t="shared" si="106"/>
      </c>
      <c r="J366" s="6">
        <f t="shared" si="106"/>
        <v>-2.541153872808316</v>
      </c>
      <c r="K366" s="6">
        <f t="shared" si="106"/>
      </c>
    </row>
    <row r="367" spans="2:11" ht="12.75">
      <c r="B367" s="6">
        <f aca="true" t="shared" si="107" ref="B367:K367">IF(B345="","",B22-B345)</f>
      </c>
      <c r="C367" s="6">
        <f t="shared" si="107"/>
      </c>
      <c r="D367" s="6">
        <f t="shared" si="107"/>
      </c>
      <c r="E367" s="6">
        <f t="shared" si="107"/>
      </c>
      <c r="F367" s="6">
        <f t="shared" si="107"/>
      </c>
      <c r="G367" s="6">
        <f t="shared" si="107"/>
      </c>
      <c r="H367" s="6">
        <f t="shared" si="107"/>
      </c>
      <c r="I367" s="6">
        <f t="shared" si="107"/>
      </c>
      <c r="J367" s="6">
        <f t="shared" si="107"/>
      </c>
      <c r="K367" s="6">
        <f t="shared" si="107"/>
        <v>-2.631472653576562</v>
      </c>
    </row>
    <row r="369" ht="12.75">
      <c r="B369" t="s">
        <v>109</v>
      </c>
    </row>
    <row r="371" spans="2:11" ht="12.75">
      <c r="B371" s="6">
        <f>IF(B349="","",($G$105*'multi-step tree (1)'!C370+(1-$G$105)*'multi-step tree (1)'!C372)*EXP(-rf)+B349)</f>
      </c>
      <c r="C371" s="6">
        <f>IF(C349="","",($G$105*'multi-step tree (1)'!D370+(1-$G$105)*'multi-step tree (1)'!D372)*EXP(-rf)+C349)</f>
      </c>
      <c r="D371" s="6">
        <f>IF(D349="","",($G$105*'multi-step tree (1)'!E370+(1-$G$105)*'multi-step tree (1)'!E372)*EXP(-rf)+D349)</f>
      </c>
      <c r="E371" s="6">
        <f>IF(E349="","",($G$105*'multi-step tree (1)'!F370+(1-$G$105)*'multi-step tree (1)'!F372)*EXP(-rf)+E349)</f>
      </c>
      <c r="F371" s="6">
        <f>IF(F349="","",($G$105*'multi-step tree (1)'!G370+(1-$G$105)*'multi-step tree (1)'!G372)*EXP(-rf)+F349)</f>
      </c>
      <c r="G371" s="6">
        <f>IF(G349="","",($G$105*'multi-step tree (1)'!H370+(1-$G$105)*'multi-step tree (1)'!H372)*EXP(-rf)+G349)</f>
      </c>
      <c r="H371" s="6">
        <f>IF(H349="","",($G$105*'multi-step tree (1)'!I370+(1-$G$105)*'multi-step tree (1)'!I372)*EXP(-rf)+H349)</f>
      </c>
      <c r="I371" s="6">
        <f>IF(I349="","",($G$105*'multi-step tree (1)'!J370+(1-$G$105)*'multi-step tree (1)'!J372)*EXP(-rf)+I349)</f>
      </c>
      <c r="J371" s="6">
        <f>IF(J349="","",($G$105*'multi-step tree (1)'!K370+(1-$G$105)*'multi-step tree (1)'!K372)*EXP(-rf)+J349)</f>
      </c>
      <c r="K371" s="6">
        <f>IF(K349="","",K349)</f>
        <v>49.9264247394802</v>
      </c>
    </row>
    <row r="372" spans="2:11" ht="12.75">
      <c r="B372" s="6">
        <f>IF(B350="","",($G$105*'multi-step tree (1)'!C371+(1-$G$105)*'multi-step tree (1)'!C373)*EXP(-rf)+B350)</f>
      </c>
      <c r="C372" s="6">
        <f>IF(C350="","",($G$105*'multi-step tree (1)'!D371+(1-$G$105)*'multi-step tree (1)'!D373)*EXP(-rf)+C350)</f>
      </c>
      <c r="D372" s="6">
        <f>IF(D350="","",($G$105*'multi-step tree (1)'!E371+(1-$G$105)*'multi-step tree (1)'!E373)*EXP(-rf)+D350)</f>
      </c>
      <c r="E372" s="6">
        <f>IF(E350="","",($G$105*'multi-step tree (1)'!F371+(1-$G$105)*'multi-step tree (1)'!F373)*EXP(-rf)+E350)</f>
      </c>
      <c r="F372" s="6">
        <f>IF(F350="","",($G$105*'multi-step tree (1)'!G371+(1-$G$105)*'multi-step tree (1)'!G373)*EXP(-rf)+F350)</f>
      </c>
      <c r="G372" s="6">
        <f>IF(G350="","",($G$105*'multi-step tree (1)'!H371+(1-$G$105)*'multi-step tree (1)'!H373)*EXP(-rf)+G350)</f>
      </c>
      <c r="H372" s="6">
        <f>IF(H350="","",($G$105*'multi-step tree (1)'!I371+(1-$G$105)*'multi-step tree (1)'!I373)*EXP(-rf)+H350)</f>
      </c>
      <c r="I372" s="6">
        <f>IF(I350="","",($G$105*'multi-step tree (1)'!J371+(1-$G$105)*'multi-step tree (1)'!J373)*EXP(-rf)+I350)</f>
      </c>
      <c r="J372" s="6">
        <f>IF(J350="","",($G$105*'multi-step tree (1)'!K371+(1-$G$105)*'multi-step tree (1)'!K373)*EXP(-rf)+J350)</f>
        <v>67.29336075660925</v>
      </c>
      <c r="K372" s="6">
        <f aca="true" t="shared" si="108" ref="K372:K389">IF(K350="","",K350)</f>
      </c>
    </row>
    <row r="373" spans="2:11" ht="12.75">
      <c r="B373" s="6">
        <f>IF(B351="","",($G$105*'multi-step tree (1)'!C372+(1-$G$105)*'multi-step tree (1)'!C374)*EXP(-rf)+B351)</f>
      </c>
      <c r="C373" s="6">
        <f>IF(C351="","",($G$105*'multi-step tree (1)'!D372+(1-$G$105)*'multi-step tree (1)'!D374)*EXP(-rf)+C351)</f>
      </c>
      <c r="D373" s="6">
        <f>IF(D351="","",($G$105*'multi-step tree (1)'!E372+(1-$G$105)*'multi-step tree (1)'!E374)*EXP(-rf)+D351)</f>
      </c>
      <c r="E373" s="6">
        <f>IF(E351="","",($G$105*'multi-step tree (1)'!F372+(1-$G$105)*'multi-step tree (1)'!F374)*EXP(-rf)+E351)</f>
      </c>
      <c r="F373" s="6">
        <f>IF(F351="","",($G$105*'multi-step tree (1)'!G372+(1-$G$105)*'multi-step tree (1)'!G374)*EXP(-rf)+F351)</f>
      </c>
      <c r="G373" s="6">
        <f>IF(G351="","",($G$105*'multi-step tree (1)'!H372+(1-$G$105)*'multi-step tree (1)'!H374)*EXP(-rf)+G351)</f>
      </c>
      <c r="H373" s="6">
        <f>IF(H351="","",($G$105*'multi-step tree (1)'!I372+(1-$G$105)*'multi-step tree (1)'!I374)*EXP(-rf)+H351)</f>
      </c>
      <c r="I373" s="6">
        <f>IF(I351="","",($G$105*'multi-step tree (1)'!J372+(1-$G$105)*'multi-step tree (1)'!J374)*EXP(-rf)+I351)</f>
        <v>66.34556955090551</v>
      </c>
      <c r="J373" s="6">
        <f>IF(J351="","",($G$105*'multi-step tree (1)'!K372+(1-$G$105)*'multi-step tree (1)'!K374)*EXP(-rf)+J351)</f>
      </c>
      <c r="K373" s="6">
        <f t="shared" si="108"/>
        <v>25.516889783698495</v>
      </c>
    </row>
    <row r="374" spans="2:11" ht="12.75">
      <c r="B374" s="6">
        <f>IF(B352="","",($G$105*'multi-step tree (1)'!C373+(1-$G$105)*'multi-step tree (1)'!C375)*EXP(-rf)+B352)</f>
      </c>
      <c r="C374" s="6">
        <f>IF(C352="","",($G$105*'multi-step tree (1)'!D373+(1-$G$105)*'multi-step tree (1)'!D375)*EXP(-rf)+C352)</f>
      </c>
      <c r="D374" s="6">
        <f>IF(D352="","",($G$105*'multi-step tree (1)'!E373+(1-$G$105)*'multi-step tree (1)'!E375)*EXP(-rf)+D352)</f>
      </c>
      <c r="E374" s="6">
        <f>IF(E352="","",($G$105*'multi-step tree (1)'!F373+(1-$G$105)*'multi-step tree (1)'!F375)*EXP(-rf)+E352)</f>
      </c>
      <c r="F374" s="6">
        <f>IF(F352="","",($G$105*'multi-step tree (1)'!G373+(1-$G$105)*'multi-step tree (1)'!G375)*EXP(-rf)+F352)</f>
      </c>
      <c r="G374" s="6">
        <f>IF(G352="","",($G$105*'multi-step tree (1)'!H373+(1-$G$105)*'multi-step tree (1)'!H375)*EXP(-rf)+G352)</f>
      </c>
      <c r="H374" s="6">
        <f>IF(H352="","",($G$105*'multi-step tree (1)'!I373+(1-$G$105)*'multi-step tree (1)'!I375)*EXP(-rf)+H352)</f>
        <v>55.83365872635951</v>
      </c>
      <c r="I374" s="6">
        <f>IF(I352="","",($G$105*'multi-step tree (1)'!J373+(1-$G$105)*'multi-step tree (1)'!J375)*EXP(-rf)+I352)</f>
      </c>
      <c r="J374" s="6">
        <f>IF(J352="","",($G$105*'multi-step tree (1)'!K373+(1-$G$105)*'multi-step tree (1)'!K375)*EXP(-rf)+J352)</f>
        <v>32.58189115998154</v>
      </c>
      <c r="K374" s="6">
        <f t="shared" si="108"/>
      </c>
    </row>
    <row r="375" spans="2:11" ht="12.75">
      <c r="B375" s="6">
        <f>IF(B353="","",($G$105*'multi-step tree (1)'!C374+(1-$G$105)*'multi-step tree (1)'!C376)*EXP(-rf)+B353)</f>
      </c>
      <c r="C375" s="6">
        <f>IF(C353="","",($G$105*'multi-step tree (1)'!D374+(1-$G$105)*'multi-step tree (1)'!D376)*EXP(-rf)+C353)</f>
      </c>
      <c r="D375" s="6">
        <f>IF(D353="","",($G$105*'multi-step tree (1)'!E374+(1-$G$105)*'multi-step tree (1)'!E376)*EXP(-rf)+D353)</f>
      </c>
      <c r="E375" s="6">
        <f>IF(E353="","",($G$105*'multi-step tree (1)'!F374+(1-$G$105)*'multi-step tree (1)'!F376)*EXP(-rf)+E353)</f>
      </c>
      <c r="F375" s="6">
        <f>IF(F353="","",($G$105*'multi-step tree (1)'!G374+(1-$G$105)*'multi-step tree (1)'!G376)*EXP(-rf)+F353)</f>
      </c>
      <c r="G375" s="6">
        <f>IF(G353="","",($G$105*'multi-step tree (1)'!H374+(1-$G$105)*'multi-step tree (1)'!H376)*EXP(-rf)+G353)</f>
        <v>41.091762033517064</v>
      </c>
      <c r="H375" s="6">
        <f>IF(H353="","",($G$105*'multi-step tree (1)'!I374+(1-$G$105)*'multi-step tree (1)'!I376)*EXP(-rf)+H353)</f>
      </c>
      <c r="I375" s="6">
        <f>IF(I353="","",($G$105*'multi-step tree (1)'!J374+(1-$G$105)*'multi-step tree (1)'!J376)*EXP(-rf)+I353)</f>
        <v>29.324601647837554</v>
      </c>
      <c r="J375" s="6">
        <f>IF(J353="","",($G$105*'multi-step tree (1)'!K374+(1-$G$105)*'multi-step tree (1)'!K376)*EXP(-rf)+J353)</f>
      </c>
      <c r="K375" s="6">
        <f t="shared" si="108"/>
        <v>11.573942172621507</v>
      </c>
    </row>
    <row r="376" spans="2:11" ht="12.75">
      <c r="B376" s="6">
        <f>IF(B354="","",($G$105*'multi-step tree (1)'!C375+(1-$G$105)*'multi-step tree (1)'!C377)*EXP(-rf)+B354)</f>
      </c>
      <c r="C376" s="6">
        <f>IF(C354="","",($G$105*'multi-step tree (1)'!D375+(1-$G$105)*'multi-step tree (1)'!D377)*EXP(-rf)+C354)</f>
      </c>
      <c r="D376" s="6">
        <f>IF(D354="","",($G$105*'multi-step tree (1)'!E375+(1-$G$105)*'multi-step tree (1)'!E377)*EXP(-rf)+D354)</f>
      </c>
      <c r="E376" s="6">
        <f>IF(E354="","",($G$105*'multi-step tree (1)'!F375+(1-$G$105)*'multi-step tree (1)'!F377)*EXP(-rf)+E354)</f>
      </c>
      <c r="F376" s="6">
        <f>IF(F354="","",($G$105*'multi-step tree (1)'!G375+(1-$G$105)*'multi-step tree (1)'!G377)*EXP(-rf)+F354)</f>
        <v>25.90079804621629</v>
      </c>
      <c r="G376" s="6">
        <f>IF(G354="","",($G$105*'multi-step tree (1)'!H375+(1-$G$105)*'multi-step tree (1)'!H377)*EXP(-rf)+G354)</f>
      </c>
      <c r="H376" s="6">
        <f>IF(H354="","",($G$105*'multi-step tree (1)'!I375+(1-$G$105)*'multi-step tree (1)'!I377)*EXP(-rf)+H354)</f>
        <v>20.902223480415994</v>
      </c>
      <c r="I376" s="6">
        <f>IF(I354="","",($G$105*'multi-step tree (1)'!J375+(1-$G$105)*'multi-step tree (1)'!J377)*EXP(-rf)+I354)</f>
      </c>
      <c r="J376" s="6">
        <f>IF(J354="","",($G$105*'multi-step tree (1)'!K375+(1-$G$105)*'multi-step tree (1)'!K377)*EXP(-rf)+J354)</f>
        <v>12.754385106875233</v>
      </c>
      <c r="K376" s="6">
        <f t="shared" si="108"/>
      </c>
    </row>
    <row r="377" spans="2:11" ht="12.75">
      <c r="B377" s="6">
        <f>IF(B355="","",($G$105*'multi-step tree (1)'!C376+(1-$G$105)*'multi-step tree (1)'!C378)*EXP(-rf)+B355)</f>
      </c>
      <c r="C377" s="6">
        <f>IF(C355="","",($G$105*'multi-step tree (1)'!D376+(1-$G$105)*'multi-step tree (1)'!D378)*EXP(-rf)+C355)</f>
      </c>
      <c r="D377" s="6">
        <f>IF(D355="","",($G$105*'multi-step tree (1)'!E376+(1-$G$105)*'multi-step tree (1)'!E378)*EXP(-rf)+D355)</f>
      </c>
      <c r="E377" s="6">
        <f>IF(E355="","",($G$105*'multi-step tree (1)'!F376+(1-$G$105)*'multi-step tree (1)'!F378)*EXP(-rf)+E355)</f>
        <v>13.469617761684777</v>
      </c>
      <c r="F377" s="6">
        <f>IF(F355="","",($G$105*'multi-step tree (1)'!G376+(1-$G$105)*'multi-step tree (1)'!G378)*EXP(-rf)+F355)</f>
      </c>
      <c r="G377" s="6">
        <f>IF(G355="","",($G$105*'multi-step tree (1)'!H376+(1-$G$105)*'multi-step tree (1)'!H378)*EXP(-rf)+G355)</f>
        <v>11.579514043006657</v>
      </c>
      <c r="H377" s="6">
        <f>IF(H355="","",($G$105*'multi-step tree (1)'!I376+(1-$G$105)*'multi-step tree (1)'!I378)*EXP(-rf)+H355)</f>
      </c>
      <c r="I377" s="6">
        <f>IF(I355="","",($G$105*'multi-step tree (1)'!J376+(1-$G$105)*'multi-step tree (1)'!J378)*EXP(-rf)+I355)</f>
        <v>8.473222241272069</v>
      </c>
      <c r="J377" s="6">
        <f>IF(J355="","",($G$105*'multi-step tree (1)'!K376+(1-$G$105)*'multi-step tree (1)'!K378)*EXP(-rf)+J355)</f>
      </c>
      <c r="K377" s="6">
        <f t="shared" si="108"/>
        <v>3.6096041204051534</v>
      </c>
    </row>
    <row r="378" spans="2:11" ht="12.75">
      <c r="B378" s="6">
        <f>IF(B356="","",($G$105*'multi-step tree (1)'!C377+(1-$G$105)*'multi-step tree (1)'!C379)*EXP(-rf)+B356)</f>
      </c>
      <c r="C378" s="6">
        <f>IF(C356="","",($G$105*'multi-step tree (1)'!D377+(1-$G$105)*'multi-step tree (1)'!D379)*EXP(-rf)+C356)</f>
      </c>
      <c r="D378" s="6">
        <f>IF(D356="","",($G$105*'multi-step tree (1)'!E377+(1-$G$105)*'multi-step tree (1)'!E379)*EXP(-rf)+D356)</f>
        <v>6.256998651306406</v>
      </c>
      <c r="E378" s="6">
        <f>IF(E356="","",($G$105*'multi-step tree (1)'!F377+(1-$G$105)*'multi-step tree (1)'!F379)*EXP(-rf)+E356)</f>
      </c>
      <c r="F378" s="6">
        <f>IF(F356="","",($G$105*'multi-step tree (1)'!G377+(1-$G$105)*'multi-step tree (1)'!G379)*EXP(-rf)+F356)</f>
        <v>5.325743482207564</v>
      </c>
      <c r="G378" s="6">
        <f>IF(G356="","",($G$105*'multi-step tree (1)'!H377+(1-$G$105)*'multi-step tree (1)'!H379)*EXP(-rf)+G356)</f>
      </c>
      <c r="H378" s="6">
        <f>IF(H356="","",($G$105*'multi-step tree (1)'!I377+(1-$G$105)*'multi-step tree (1)'!I379)*EXP(-rf)+H356)</f>
        <v>3.7380277291134094</v>
      </c>
      <c r="I378" s="6">
        <f>IF(I356="","",($G$105*'multi-step tree (1)'!J377+(1-$G$105)*'multi-step tree (1)'!J379)*EXP(-rf)+I356)</f>
      </c>
      <c r="J378" s="6">
        <f>IF(J356="","",($G$105*'multi-step tree (1)'!K377+(1-$G$105)*'multi-step tree (1)'!K379)*EXP(-rf)+J356)</f>
        <v>1.9555392412009571</v>
      </c>
      <c r="K378" s="6">
        <f t="shared" si="108"/>
      </c>
    </row>
    <row r="379" spans="2:11" ht="12.75">
      <c r="B379" s="6">
        <f>IF(B357="","",($G$105*'multi-step tree (1)'!C378+(1-$G$105)*'multi-step tree (1)'!C380)*EXP(-rf)+B357)</f>
      </c>
      <c r="C379" s="6">
        <f>IF(C357="","",($G$105*'multi-step tree (1)'!D378+(1-$G$105)*'multi-step tree (1)'!D380)*EXP(-rf)+C357)</f>
        <v>1.650077247905192</v>
      </c>
      <c r="D379" s="6">
        <f>IF(D357="","",($G$105*'multi-step tree (1)'!E378+(1-$G$105)*'multi-step tree (1)'!E380)*EXP(-rf)+D357)</f>
      </c>
      <c r="E379" s="6">
        <f>IF(E357="","",($G$105*'multi-step tree (1)'!F378+(1-$G$105)*'multi-step tree (1)'!F380)*EXP(-rf)+E357)</f>
        <v>1.7757792879258056</v>
      </c>
      <c r="F379" s="6">
        <f>IF(F357="","",($G$105*'multi-step tree (1)'!G378+(1-$G$105)*'multi-step tree (1)'!G380)*EXP(-rf)+F357)</f>
      </c>
      <c r="G379" s="6">
        <f>IF(G357="","",($G$105*'multi-step tree (1)'!H378+(1-$G$105)*'multi-step tree (1)'!H380)*EXP(-rf)+G357)</f>
        <v>1.4316078198276647</v>
      </c>
      <c r="H379" s="6">
        <f>IF(H357="","",($G$105*'multi-step tree (1)'!I378+(1-$G$105)*'multi-step tree (1)'!I380)*EXP(-rf)+H357)</f>
      </c>
      <c r="I379" s="6">
        <f>IF(I357="","",($G$105*'multi-step tree (1)'!J378+(1-$G$105)*'multi-step tree (1)'!J380)*EXP(-rf)+I357)</f>
        <v>0.7638690521191966</v>
      </c>
      <c r="J379" s="6">
        <f>IF(J357="","",($G$105*'multi-step tree (1)'!K378+(1-$G$105)*'multi-step tree (1)'!K380)*EXP(-rf)+J357)</f>
      </c>
      <c r="K379" s="6">
        <f t="shared" si="108"/>
        <v>0</v>
      </c>
    </row>
    <row r="380" spans="2:11" ht="12.75">
      <c r="B380" s="6">
        <f>IF(B358="","",($G$105*'multi-step tree (1)'!C379+(1-$G$105)*'multi-step tree (1)'!C381)*EXP(-rf)+B358)</f>
        <v>-2.9493468665412723</v>
      </c>
      <c r="C380" s="6">
        <f>IF(C358="","",($G$105*'multi-step tree (1)'!D379+(1-$G$105)*'multi-step tree (1)'!D381)*EXP(-rf)+C358)</f>
      </c>
      <c r="D380" s="6">
        <f>IF(D358="","",($G$105*'multi-step tree (1)'!E379+(1-$G$105)*'multi-step tree (1)'!E381)*EXP(-rf)+D358)</f>
        <v>-1.4163463294924497</v>
      </c>
      <c r="E380" s="6">
        <f>IF(E358="","",($G$105*'multi-step tree (1)'!F379+(1-$G$105)*'multi-step tree (1)'!F381)*EXP(-rf)+E358)</f>
      </c>
      <c r="F380" s="6">
        <f>IF(F358="","",($G$105*'multi-step tree (1)'!G379+(1-$G$105)*'multi-step tree (1)'!G381)*EXP(-rf)+F358)</f>
        <v>-0.5432508881724591</v>
      </c>
      <c r="G380" s="6">
        <f>IF(G358="","",($G$105*'multi-step tree (1)'!H379+(1-$G$105)*'multi-step tree (1)'!H381)*EXP(-rf)+G358)</f>
      </c>
      <c r="H380" s="6">
        <f>IF(H358="","",($G$105*'multi-step tree (1)'!I379+(1-$G$105)*'multi-step tree (1)'!I381)*EXP(-rf)+H358)</f>
        <v>-0.05089716329965805</v>
      </c>
      <c r="I380" s="6">
        <f>IF(I358="","",($G$105*'multi-step tree (1)'!J379+(1-$G$105)*'multi-step tree (1)'!J381)*EXP(-rf)+I358)</f>
      </c>
      <c r="J380" s="6">
        <f>IF(J358="","",($G$105*'multi-step tree (1)'!K379+(1-$G$105)*'multi-step tree (1)'!K381)*EXP(-rf)+J358)</f>
        <v>0</v>
      </c>
      <c r="K380" s="6">
        <f t="shared" si="108"/>
      </c>
    </row>
    <row r="381" spans="2:11" ht="12.75">
      <c r="B381" s="6">
        <f>IF(B359="","",($G$105*'multi-step tree (1)'!C380+(1-$G$105)*'multi-step tree (1)'!C382)*EXP(-rf)+B359)</f>
      </c>
      <c r="C381" s="6">
        <f>IF(C359="","",($G$105*'multi-step tree (1)'!D380+(1-$G$105)*'multi-step tree (1)'!D382)*EXP(-rf)+C359)</f>
        <v>-5.786356563658404</v>
      </c>
      <c r="D381" s="6">
        <f>IF(D359="","",($G$105*'multi-step tree (1)'!E380+(1-$G$105)*'multi-step tree (1)'!E382)*EXP(-rf)+D359)</f>
      </c>
      <c r="E381" s="6">
        <f>IF(E359="","",($G$105*'multi-step tree (1)'!F380+(1-$G$105)*'multi-step tree (1)'!F382)*EXP(-rf)+E359)</f>
        <v>-3.750635996034454</v>
      </c>
      <c r="F381" s="6">
        <f>IF(F359="","",($G$105*'multi-step tree (1)'!G380+(1-$G$105)*'multi-step tree (1)'!G382)*EXP(-rf)+F359)</f>
      </c>
      <c r="G381" s="6">
        <f>IF(G359="","",($G$105*'multi-step tree (1)'!H380+(1-$G$105)*'multi-step tree (1)'!H382)*EXP(-rf)+G359)</f>
        <v>-1.966536916643812</v>
      </c>
      <c r="H381" s="6">
        <f>IF(H359="","",($G$105*'multi-step tree (1)'!I380+(1-$G$105)*'multi-step tree (1)'!I382)*EXP(-rf)+H359)</f>
      </c>
      <c r="I381" s="6">
        <f>IF(I359="","",($G$105*'multi-step tree (1)'!J380+(1-$G$105)*'multi-step tree (1)'!J382)*EXP(-rf)+I359)</f>
        <v>-0.6230310494350993</v>
      </c>
      <c r="J381" s="6">
        <f>IF(J359="","",($G$105*'multi-step tree (1)'!K380+(1-$G$105)*'multi-step tree (1)'!K382)*EXP(-rf)+J359)</f>
      </c>
      <c r="K381" s="6">
        <f t="shared" si="108"/>
        <v>0</v>
      </c>
    </row>
    <row r="382" spans="2:11" ht="12.75">
      <c r="B382" s="6">
        <f>IF(B360="","",($G$105*'multi-step tree (1)'!C381+(1-$G$105)*'multi-step tree (1)'!C383)*EXP(-rf)+B360)</f>
      </c>
      <c r="C382" s="6">
        <f>IF(C360="","",($G$105*'multi-step tree (1)'!D381+(1-$G$105)*'multi-step tree (1)'!D383)*EXP(-rf)+C360)</f>
      </c>
      <c r="D382" s="6">
        <f>IF(D360="","",($G$105*'multi-step tree (1)'!E381+(1-$G$105)*'multi-step tree (1)'!E383)*EXP(-rf)+D360)</f>
        <v>-7.779869565983338</v>
      </c>
      <c r="E382" s="6">
        <f>IF(E360="","",($G$105*'multi-step tree (1)'!F381+(1-$G$105)*'multi-step tree (1)'!F383)*EXP(-rf)+E360)</f>
      </c>
      <c r="F382" s="6">
        <f>IF(F360="","",($G$105*'multi-step tree (1)'!G381+(1-$G$105)*'multi-step tree (1)'!G383)*EXP(-rf)+F360)</f>
        <v>-5.247866290025074</v>
      </c>
      <c r="G382" s="6">
        <f>IF(G360="","",($G$105*'multi-step tree (1)'!H381+(1-$G$105)*'multi-step tree (1)'!H383)*EXP(-rf)+G360)</f>
      </c>
      <c r="H382" s="6">
        <f>IF(H360="","",($G$105*'multi-step tree (1)'!I381+(1-$G$105)*'multi-step tree (1)'!I383)*EXP(-rf)+H360)</f>
        <v>-2.962881548744349</v>
      </c>
      <c r="I382" s="6">
        <f>IF(I360="","",($G$105*'multi-step tree (1)'!J381+(1-$G$105)*'multi-step tree (1)'!J383)*EXP(-rf)+I360)</f>
      </c>
      <c r="J382" s="6">
        <f>IF(J360="","",($G$105*'multi-step tree (1)'!K381+(1-$G$105)*'multi-step tree (1)'!K383)*EXP(-rf)+J360)</f>
        <v>-1.1113422773086608</v>
      </c>
      <c r="K382" s="6">
        <f t="shared" si="108"/>
      </c>
    </row>
    <row r="383" spans="2:11" ht="12.75">
      <c r="B383" s="6">
        <f>IF(B361="","",($G$105*'multi-step tree (1)'!C382+(1-$G$105)*'multi-step tree (1)'!C384)*EXP(-rf)+B361)</f>
      </c>
      <c r="C383" s="6">
        <f>IF(C361="","",($G$105*'multi-step tree (1)'!D382+(1-$G$105)*'multi-step tree (1)'!D384)*EXP(-rf)+C361)</f>
      </c>
      <c r="D383" s="6">
        <f>IF(D361="","",($G$105*'multi-step tree (1)'!E382+(1-$G$105)*'multi-step tree (1)'!E384)*EXP(-rf)+D361)</f>
      </c>
      <c r="E383" s="6">
        <f>IF(E361="","",($G$105*'multi-step tree (1)'!F382+(1-$G$105)*'multi-step tree (1)'!F384)*EXP(-rf)+E361)</f>
        <v>-8.96206076084364</v>
      </c>
      <c r="F383" s="6">
        <f>IF(F361="","",($G$105*'multi-step tree (1)'!G382+(1-$G$105)*'multi-step tree (1)'!G384)*EXP(-rf)+F361)</f>
      </c>
      <c r="G383" s="6">
        <f>IF(G361="","",($G$105*'multi-step tree (1)'!H382+(1-$G$105)*'multi-step tree (1)'!H384)*EXP(-rf)+G361)</f>
        <v>-6.082938113411675</v>
      </c>
      <c r="H383" s="6">
        <f>IF(H361="","",($G$105*'multi-step tree (1)'!I382+(1-$G$105)*'multi-step tree (1)'!I384)*EXP(-rf)+H361)</f>
      </c>
      <c r="I383" s="6">
        <f>IF(I361="","",($G$105*'multi-step tree (1)'!J382+(1-$G$105)*'multi-step tree (1)'!J384)*EXP(-rf)+I361)</f>
        <v>-3.388426325688926</v>
      </c>
      <c r="J383" s="6">
        <f>IF(J361="","",($G$105*'multi-step tree (1)'!K382+(1-$G$105)*'multi-step tree (1)'!K384)*EXP(-rf)+J361)</f>
      </c>
      <c r="K383" s="6">
        <f t="shared" si="108"/>
        <v>-1.022645895875985</v>
      </c>
    </row>
    <row r="384" spans="2:11" ht="12.75">
      <c r="B384" s="6">
        <f>IF(B362="","",($G$105*'multi-step tree (1)'!C383+(1-$G$105)*'multi-step tree (1)'!C385)*EXP(-rf)+B362)</f>
      </c>
      <c r="C384" s="6">
        <f>IF(C362="","",($G$105*'multi-step tree (1)'!D383+(1-$G$105)*'multi-step tree (1)'!D385)*EXP(-rf)+C362)</f>
      </c>
      <c r="D384" s="6">
        <f>IF(D362="","",($G$105*'multi-step tree (1)'!E383+(1-$G$105)*'multi-step tree (1)'!E385)*EXP(-rf)+D362)</f>
      </c>
      <c r="E384" s="6">
        <f>IF(E362="","",($G$105*'multi-step tree (1)'!F383+(1-$G$105)*'multi-step tree (1)'!F385)*EXP(-rf)+E362)</f>
      </c>
      <c r="F384" s="6">
        <f>IF(F362="","",($G$105*'multi-step tree (1)'!G383+(1-$G$105)*'multi-step tree (1)'!G385)*EXP(-rf)+F362)</f>
        <v>-9.427380774818504</v>
      </c>
      <c r="G384" s="6">
        <f>IF(G362="","",($G$105*'multi-step tree (1)'!H383+(1-$G$105)*'multi-step tree (1)'!H385)*EXP(-rf)+G362)</f>
      </c>
      <c r="H384" s="6">
        <f>IF(H362="","",($G$105*'multi-step tree (1)'!I383+(1-$G$105)*'multi-step tree (1)'!I385)*EXP(-rf)+H362)</f>
        <v>-6.200472983397812</v>
      </c>
      <c r="I384" s="6">
        <f>IF(I362="","",($G$105*'multi-step tree (1)'!J383+(1-$G$105)*'multi-step tree (1)'!J385)*EXP(-rf)+I362)</f>
      </c>
      <c r="J384" s="6">
        <f>IF(J362="","",($G$105*'multi-step tree (1)'!K383+(1-$G$105)*'multi-step tree (1)'!K385)*EXP(-rf)+J362)</f>
        <v>-3.041800747115235</v>
      </c>
      <c r="K384" s="6">
        <f t="shared" si="108"/>
      </c>
    </row>
    <row r="385" spans="2:11" ht="12.75">
      <c r="B385" s="6">
        <f>IF(B363="","",($G$105*'multi-step tree (1)'!C384+(1-$G$105)*'multi-step tree (1)'!C386)*EXP(-rf)+B363)</f>
      </c>
      <c r="C385" s="6">
        <f>IF(C363="","",($G$105*'multi-step tree (1)'!D384+(1-$G$105)*'multi-step tree (1)'!D386)*EXP(-rf)+C363)</f>
      </c>
      <c r="D385" s="6">
        <f>IF(D363="","",($G$105*'multi-step tree (1)'!E384+(1-$G$105)*'multi-step tree (1)'!E386)*EXP(-rf)+D363)</f>
      </c>
      <c r="E385" s="6">
        <f>IF(E363="","",($G$105*'multi-step tree (1)'!F384+(1-$G$105)*'multi-step tree (1)'!F386)*EXP(-rf)+E363)</f>
      </c>
      <c r="F385" s="6">
        <f>IF(F363="","",($G$105*'multi-step tree (1)'!G384+(1-$G$105)*'multi-step tree (1)'!G386)*EXP(-rf)+F363)</f>
      </c>
      <c r="G385" s="6">
        <f>IF(G363="","",($G$105*'multi-step tree (1)'!H384+(1-$G$105)*'multi-step tree (1)'!H386)*EXP(-rf)+G363)</f>
        <v>-9.193486782449918</v>
      </c>
      <c r="H385" s="6">
        <f>IF(H363="","",($G$105*'multi-step tree (1)'!I384+(1-$G$105)*'multi-step tree (1)'!I386)*EXP(-rf)+H363)</f>
      </c>
      <c r="I385" s="6">
        <f>IF(I363="","",($G$105*'multi-step tree (1)'!J384+(1-$G$105)*'multi-step tree (1)'!J386)*EXP(-rf)+I363)</f>
        <v>-5.569226440050205</v>
      </c>
      <c r="J385" s="6">
        <f>IF(J363="","",($G$105*'multi-step tree (1)'!K384+(1-$G$105)*'multi-step tree (1)'!K386)*EXP(-rf)+J363)</f>
      </c>
      <c r="K385" s="6">
        <f t="shared" si="108"/>
        <v>-1.8705174132857094</v>
      </c>
    </row>
    <row r="386" spans="2:11" ht="12.75">
      <c r="B386" s="6">
        <f>IF(B364="","",($G$105*'multi-step tree (1)'!C385+(1-$G$105)*'multi-step tree (1)'!C387)*EXP(-rf)+B364)</f>
      </c>
      <c r="C386" s="6">
        <f>IF(C364="","",($G$105*'multi-step tree (1)'!D385+(1-$G$105)*'multi-step tree (1)'!D387)*EXP(-rf)+C364)</f>
      </c>
      <c r="D386" s="6">
        <f>IF(D364="","",($G$105*'multi-step tree (1)'!E385+(1-$G$105)*'multi-step tree (1)'!E387)*EXP(-rf)+D364)</f>
      </c>
      <c r="E386" s="6">
        <f>IF(E364="","",($G$105*'multi-step tree (1)'!F385+(1-$G$105)*'multi-step tree (1)'!F387)*EXP(-rf)+E364)</f>
      </c>
      <c r="F386" s="6">
        <f>IF(F364="","",($G$105*'multi-step tree (1)'!G385+(1-$G$105)*'multi-step tree (1)'!G387)*EXP(-rf)+F364)</f>
      </c>
      <c r="G386" s="6">
        <f>IF(G364="","",($G$105*'multi-step tree (1)'!H385+(1-$G$105)*'multi-step tree (1)'!H387)*EXP(-rf)+G364)</f>
      </c>
      <c r="H386" s="6">
        <f>IF(H364="","",($G$105*'multi-step tree (1)'!I385+(1-$G$105)*'multi-step tree (1)'!I387)*EXP(-rf)+H364)</f>
        <v>-8.3072059127615</v>
      </c>
      <c r="I386" s="6">
        <f>IF(I364="","",($G$105*'multi-step tree (1)'!J385+(1-$G$105)*'multi-step tree (1)'!J387)*EXP(-rf)+I364)</f>
      </c>
      <c r="J386" s="6">
        <f>IF(J364="","",($G$105*'multi-step tree (1)'!K385+(1-$G$105)*'multi-step tree (1)'!K387)*EXP(-rf)+J364)</f>
        <v>-4.247512631906517</v>
      </c>
      <c r="K386" s="6">
        <f t="shared" si="108"/>
      </c>
    </row>
    <row r="387" spans="2:11" ht="12.75">
      <c r="B387" s="6">
        <f>IF(B365="","",($G$105*'multi-step tree (1)'!C386+(1-$G$105)*'multi-step tree (1)'!C388)*EXP(-rf)+B365)</f>
      </c>
      <c r="C387" s="6">
        <f>IF(C365="","",($G$105*'multi-step tree (1)'!D386+(1-$G$105)*'multi-step tree (1)'!D388)*EXP(-rf)+C365)</f>
      </c>
      <c r="D387" s="6">
        <f>IF(D365="","",($G$105*'multi-step tree (1)'!E386+(1-$G$105)*'multi-step tree (1)'!E388)*EXP(-rf)+D365)</f>
      </c>
      <c r="E387" s="6">
        <f>IF(E365="","",($G$105*'multi-step tree (1)'!F386+(1-$G$105)*'multi-step tree (1)'!F388)*EXP(-rf)+E365)</f>
      </c>
      <c r="F387" s="6">
        <f>IF(F365="","",($G$105*'multi-step tree (1)'!G386+(1-$G$105)*'multi-step tree (1)'!G388)*EXP(-rf)+F365)</f>
      </c>
      <c r="G387" s="6">
        <f>IF(G365="","",($G$105*'multi-step tree (1)'!H386+(1-$G$105)*'multi-step tree (1)'!H388)*EXP(-rf)+G365)</f>
      </c>
      <c r="H387" s="6">
        <f>IF(H365="","",($G$105*'multi-step tree (1)'!I386+(1-$G$105)*'multi-step tree (1)'!I388)*EXP(-rf)+H365)</f>
      </c>
      <c r="I387" s="6">
        <f>IF(I365="","",($G$105*'multi-step tree (1)'!J386+(1-$G$105)*'multi-step tree (1)'!J388)*EXP(-rf)+I365)</f>
        <v>-6.855159346548124</v>
      </c>
      <c r="J387" s="6">
        <f>IF(J365="","",($G$105*'multi-step tree (1)'!K386+(1-$G$105)*'multi-step tree (1)'!K388)*EXP(-rf)+J365)</f>
      </c>
      <c r="K387" s="6">
        <f t="shared" si="108"/>
        <v>-2.354829309009392</v>
      </c>
    </row>
    <row r="388" spans="2:11" ht="12.75">
      <c r="B388" s="6">
        <f>IF(B366="","",($G$105*'multi-step tree (1)'!C387+(1-$G$105)*'multi-step tree (1)'!C389)*EXP(-rf)+B366)</f>
      </c>
      <c r="C388" s="6">
        <f>IF(C366="","",($G$105*'multi-step tree (1)'!D387+(1-$G$105)*'multi-step tree (1)'!D389)*EXP(-rf)+C366)</f>
      </c>
      <c r="D388" s="6">
        <f>IF(D366="","",($G$105*'multi-step tree (1)'!E387+(1-$G$105)*'multi-step tree (1)'!E389)*EXP(-rf)+D366)</f>
      </c>
      <c r="E388" s="6">
        <f>IF(E366="","",($G$105*'multi-step tree (1)'!F387+(1-$G$105)*'multi-step tree (1)'!F389)*EXP(-rf)+E366)</f>
      </c>
      <c r="F388" s="6">
        <f>IF(F366="","",($G$105*'multi-step tree (1)'!G387+(1-$G$105)*'multi-step tree (1)'!G389)*EXP(-rf)+F366)</f>
      </c>
      <c r="G388" s="6">
        <f>IF(G366="","",($G$105*'multi-step tree (1)'!H387+(1-$G$105)*'multi-step tree (1)'!H389)*EXP(-rf)+G366)</f>
      </c>
      <c r="H388" s="6">
        <f>IF(H366="","",($G$105*'multi-step tree (1)'!I387+(1-$G$105)*'multi-step tree (1)'!I389)*EXP(-rf)+H366)</f>
      </c>
      <c r="I388" s="6">
        <f>IF(I366="","",($G$105*'multi-step tree (1)'!J387+(1-$G$105)*'multi-step tree (1)'!J389)*EXP(-rf)+I366)</f>
      </c>
      <c r="J388" s="6">
        <f>IF(J366="","",($G$105*'multi-step tree (1)'!K387+(1-$G$105)*'multi-step tree (1)'!K389)*EXP(-rf)+J366)</f>
        <v>-4.936226188889536</v>
      </c>
      <c r="K388" s="6">
        <f t="shared" si="108"/>
      </c>
    </row>
    <row r="389" spans="2:11" ht="12.75">
      <c r="B389" s="6">
        <f>IF(B367="","",($G$105*'multi-step tree (1)'!C388+(1-$G$105)*'multi-step tree (1)'!C390)*EXP(-rf)+B367)</f>
      </c>
      <c r="C389" s="6">
        <f>IF(C367="","",($G$105*'multi-step tree (1)'!D388+(1-$G$105)*'multi-step tree (1)'!D390)*EXP(-rf)+C367)</f>
      </c>
      <c r="D389" s="6">
        <f>IF(D367="","",($G$105*'multi-step tree (1)'!E388+(1-$G$105)*'multi-step tree (1)'!E390)*EXP(-rf)+D367)</f>
      </c>
      <c r="E389" s="6">
        <f>IF(E367="","",($G$105*'multi-step tree (1)'!F388+(1-$G$105)*'multi-step tree (1)'!F390)*EXP(-rf)+E367)</f>
      </c>
      <c r="F389" s="6">
        <f>IF(F367="","",($G$105*'multi-step tree (1)'!G388+(1-$G$105)*'multi-step tree (1)'!G390)*EXP(-rf)+F367)</f>
      </c>
      <c r="G389" s="6">
        <f>IF(G367="","",($G$105*'multi-step tree (1)'!H388+(1-$G$105)*'multi-step tree (1)'!H390)*EXP(-rf)+G367)</f>
      </c>
      <c r="H389" s="6">
        <f>IF(H367="","",($G$105*'multi-step tree (1)'!I388+(1-$G$105)*'multi-step tree (1)'!I390)*EXP(-rf)+H367)</f>
      </c>
      <c r="I389" s="6">
        <f>IF(I367="","",($G$105*'multi-step tree (1)'!J388+(1-$G$105)*'multi-step tree (1)'!J390)*EXP(-rf)+I367)</f>
      </c>
      <c r="J389" s="6">
        <f>IF(J367="","",($G$105*'multi-step tree (1)'!K388+(1-$G$105)*'multi-step tree (1)'!K390)*EXP(-rf)+J367)</f>
      </c>
      <c r="K389" s="6">
        <f t="shared" si="108"/>
        <v>-2.631472653576562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9"/>
  <sheetViews>
    <sheetView tabSelected="1" workbookViewId="0" topLeftCell="A1">
      <selection activeCell="G19" sqref="G19"/>
    </sheetView>
  </sheetViews>
  <sheetFormatPr defaultColWidth="9.140625" defaultRowHeight="12.75"/>
  <cols>
    <col min="1" max="1" width="18.140625" style="0" customWidth="1"/>
    <col min="10" max="10" width="9.57421875" style="0" bestFit="1" customWidth="1"/>
  </cols>
  <sheetData>
    <row r="1" spans="1:14" ht="12.75">
      <c r="A1" s="3" t="s">
        <v>85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4" spans="1:12" ht="12.75">
      <c r="A4" s="2" t="s">
        <v>63</v>
      </c>
      <c r="B4" s="6"/>
      <c r="C4" s="6"/>
      <c r="D4" s="6"/>
      <c r="E4" s="6"/>
      <c r="F4" s="6"/>
      <c r="G4" s="6"/>
      <c r="H4" s="6"/>
      <c r="I4" s="6"/>
      <c r="J4" s="6"/>
      <c r="K4" s="6">
        <f>J5*u</f>
        <v>56.9264247394802</v>
      </c>
      <c r="L4" s="25"/>
    </row>
    <row r="5" spans="2:13" ht="12.75">
      <c r="B5" s="6"/>
      <c r="C5" s="6"/>
      <c r="D5" s="6"/>
      <c r="E5" s="6"/>
      <c r="F5" s="6"/>
      <c r="G5" s="6"/>
      <c r="H5" s="6"/>
      <c r="I5" s="6"/>
      <c r="J5" s="6">
        <f>I6*u</f>
        <v>40.48613784124861</v>
      </c>
      <c r="K5" s="6"/>
      <c r="M5" s="6"/>
    </row>
    <row r="6" spans="2:11" ht="12.75">
      <c r="B6" s="6"/>
      <c r="C6" s="6"/>
      <c r="D6" s="6"/>
      <c r="E6" s="6"/>
      <c r="F6" s="6"/>
      <c r="G6" s="6"/>
      <c r="H6" s="6"/>
      <c r="I6" s="6">
        <f>H7*u</f>
        <v>28.793787152485592</v>
      </c>
      <c r="J6" s="6"/>
      <c r="K6" s="6">
        <f>J7*u</f>
        <v>32.516889783698495</v>
      </c>
    </row>
    <row r="7" spans="2:11" ht="12.75">
      <c r="B7" s="6"/>
      <c r="C7" s="6"/>
      <c r="D7" s="6"/>
      <c r="E7" s="6"/>
      <c r="F7" s="6"/>
      <c r="G7" s="6"/>
      <c r="H7" s="6">
        <f>G8*u</f>
        <v>20.478174081054185</v>
      </c>
      <c r="I7" s="6"/>
      <c r="J7" s="6">
        <f>I8*u</f>
        <v>23.126048895153698</v>
      </c>
      <c r="K7" s="6"/>
    </row>
    <row r="8" spans="2:11" ht="12.75">
      <c r="B8" s="6"/>
      <c r="C8" s="6"/>
      <c r="D8" s="6"/>
      <c r="E8" s="6"/>
      <c r="F8" s="6"/>
      <c r="G8" s="6">
        <f>F9*u</f>
        <v>14.564100632999192</v>
      </c>
      <c r="H8" s="6"/>
      <c r="I8" s="6">
        <f>H9*u</f>
        <v>16.44727220403333</v>
      </c>
      <c r="J8" s="6"/>
      <c r="K8" s="6">
        <f>J9*u</f>
        <v>18.573942172621507</v>
      </c>
    </row>
    <row r="9" spans="2:11" ht="12.75">
      <c r="B9" s="6"/>
      <c r="C9" s="6"/>
      <c r="D9" s="6"/>
      <c r="E9" s="6"/>
      <c r="F9" s="6">
        <f>E10*u</f>
        <v>10.358004888940187</v>
      </c>
      <c r="G9" s="6"/>
      <c r="H9" s="6">
        <f>G10*u</f>
        <v>11.697318646172025</v>
      </c>
      <c r="I9" s="6"/>
      <c r="J9" s="6">
        <f>I10*u</f>
        <v>13.20980873992266</v>
      </c>
      <c r="K9" s="6"/>
    </row>
    <row r="10" spans="2:11" ht="12.75">
      <c r="B10" s="6"/>
      <c r="C10" s="6"/>
      <c r="D10" s="6"/>
      <c r="E10" s="6">
        <f>D11*u</f>
        <v>7.366624825168823</v>
      </c>
      <c r="F10" s="6"/>
      <c r="G10" s="6">
        <f>F11*u</f>
        <v>8.3191462883754</v>
      </c>
      <c r="H10" s="6"/>
      <c r="I10" s="6">
        <f>H11*u</f>
        <v>9.39483095853251</v>
      </c>
      <c r="J10" s="6"/>
      <c r="K10" s="6">
        <f>J11*u</f>
        <v>10.609604120405153</v>
      </c>
    </row>
    <row r="11" spans="2:11" ht="12.75">
      <c r="B11" s="8"/>
      <c r="C11" s="6"/>
      <c r="D11" s="6">
        <f>C12*u</f>
        <v>5.239151930960916</v>
      </c>
      <c r="E11" s="6"/>
      <c r="F11" s="6">
        <f>E12*u</f>
        <v>5.916586275952971</v>
      </c>
      <c r="G11" s="6"/>
      <c r="H11" s="6">
        <f>G12*u</f>
        <v>6.681614433421208</v>
      </c>
      <c r="I11" s="6"/>
      <c r="J11" s="6">
        <f>I12*u</f>
        <v>7.545562483953115</v>
      </c>
      <c r="K11" s="6"/>
    </row>
    <row r="12" spans="1:11" ht="12.75">
      <c r="A12" s="4"/>
      <c r="B12" s="9"/>
      <c r="C12" s="6">
        <f>B13*u</f>
        <v>3.7260907955988443</v>
      </c>
      <c r="D12" s="6"/>
      <c r="E12" s="6">
        <f>D11*d</f>
        <v>4.207882870110122</v>
      </c>
      <c r="F12" s="6"/>
      <c r="G12" s="6">
        <f>F11*d</f>
        <v>4.751971763404255</v>
      </c>
      <c r="H12" s="6"/>
      <c r="I12" s="6">
        <f>H11*d</f>
        <v>5.366412596841219</v>
      </c>
      <c r="J12" s="6"/>
      <c r="K12" s="6">
        <f>J11*d</f>
        <v>6.060302037423156</v>
      </c>
    </row>
    <row r="13" spans="2:11" ht="12.75">
      <c r="B13" s="8">
        <f>S0</f>
        <v>2.65</v>
      </c>
      <c r="C13" s="6"/>
      <c r="D13" s="6">
        <f>C12*d</f>
        <v>2.9926510698458957</v>
      </c>
      <c r="E13" s="6"/>
      <c r="F13" s="6">
        <f>E12*d</f>
        <v>3.3796077078678426</v>
      </c>
      <c r="G13" s="6"/>
      <c r="H13" s="6">
        <f>G12*d</f>
        <v>3.816598725513258</v>
      </c>
      <c r="I13" s="6"/>
      <c r="J13" s="6">
        <f>I12*d</f>
        <v>4.310093682671597</v>
      </c>
      <c r="K13" s="6"/>
    </row>
    <row r="14" spans="2:11" ht="12.75">
      <c r="B14" s="6"/>
      <c r="C14" s="6">
        <f>B13*d</f>
        <v>2.1283768351697017</v>
      </c>
      <c r="D14" s="6"/>
      <c r="E14" s="6">
        <f>D13*d</f>
        <v>2.4035808350210677</v>
      </c>
      <c r="F14" s="6"/>
      <c r="G14" s="6">
        <f>F13*d</f>
        <v>2.7143693424101465</v>
      </c>
      <c r="H14" s="6"/>
      <c r="I14" s="6">
        <f>H13*d</f>
        <v>3.06534351566816</v>
      </c>
      <c r="J14" s="6"/>
      <c r="K14" s="6">
        <f>J13*d</f>
        <v>3.461699453437546</v>
      </c>
    </row>
    <row r="15" spans="2:11" ht="12.75">
      <c r="B15" s="6"/>
      <c r="C15" s="6"/>
      <c r="D15" s="6">
        <f>C14*d</f>
        <v>1.7094294160328283</v>
      </c>
      <c r="E15" s="6"/>
      <c r="F15" s="6">
        <f>E14*d</f>
        <v>1.9304625549874297</v>
      </c>
      <c r="G15" s="6"/>
      <c r="H15" s="6">
        <f>G14*d</f>
        <v>2.1800757850870083</v>
      </c>
      <c r="I15" s="6"/>
      <c r="J15" s="6">
        <f>I14*d</f>
        <v>2.461964577579534</v>
      </c>
      <c r="K15" s="6"/>
    </row>
    <row r="16" spans="2:11" ht="12.75">
      <c r="B16" s="6"/>
      <c r="C16" s="6"/>
      <c r="D16" s="6"/>
      <c r="E16" s="6">
        <f>D15*d</f>
        <v>1.3729471586573367</v>
      </c>
      <c r="F16" s="6"/>
      <c r="G16" s="6">
        <f>F15*d</f>
        <v>1.5504723710180233</v>
      </c>
      <c r="H16" s="6"/>
      <c r="I16" s="6">
        <f>H15*d</f>
        <v>1.7509519999598449</v>
      </c>
      <c r="J16" s="6"/>
      <c r="K16" s="6">
        <f>J15*d</f>
        <v>1.977354104124015</v>
      </c>
    </row>
    <row r="17" spans="2:11" ht="12.75">
      <c r="B17" s="6"/>
      <c r="C17" s="6"/>
      <c r="D17" s="6"/>
      <c r="E17" s="6"/>
      <c r="F17" s="6">
        <f>E16*d</f>
        <v>1.1026977088295609</v>
      </c>
      <c r="G17" s="6"/>
      <c r="H17" s="6">
        <f>G16*d</f>
        <v>1.2452790483190201</v>
      </c>
      <c r="I17" s="6"/>
      <c r="J17" s="6">
        <f>I16*d</f>
        <v>1.4062964815881487</v>
      </c>
      <c r="K17" s="6"/>
    </row>
    <row r="18" spans="2:11" ht="12.75">
      <c r="B18" s="6"/>
      <c r="C18" s="6"/>
      <c r="D18" s="6"/>
      <c r="E18" s="6"/>
      <c r="F18" s="6"/>
      <c r="G18" s="6">
        <f>F17*d</f>
        <v>0.8856438715726572</v>
      </c>
      <c r="H18" s="6"/>
      <c r="I18" s="6">
        <f>H17*d</f>
        <v>1.0001596527412733</v>
      </c>
      <c r="J18" s="6"/>
      <c r="K18" s="6">
        <f>J17*d</f>
        <v>1.1294825867142906</v>
      </c>
    </row>
    <row r="19" spans="2:11" ht="12.75">
      <c r="B19" s="6"/>
      <c r="C19" s="6"/>
      <c r="D19" s="6"/>
      <c r="E19" s="6"/>
      <c r="F19" s="6"/>
      <c r="G19" s="6"/>
      <c r="H19" s="6">
        <f>G18*d</f>
        <v>0.7113146794208505</v>
      </c>
      <c r="I19" s="6"/>
      <c r="J19" s="6">
        <f>I18*d</f>
        <v>0.8032892967418487</v>
      </c>
      <c r="K19" s="6"/>
    </row>
    <row r="20" spans="2:11" ht="12.75">
      <c r="B20" s="6"/>
      <c r="C20" s="6"/>
      <c r="D20" s="6"/>
      <c r="E20" s="6"/>
      <c r="F20" s="6"/>
      <c r="G20" s="6"/>
      <c r="H20" s="6"/>
      <c r="I20" s="6">
        <f>H19*d</f>
        <v>0.5713002589416983</v>
      </c>
      <c r="J20" s="6"/>
      <c r="K20" s="6">
        <f>J19*d</f>
        <v>0.645170690990608</v>
      </c>
    </row>
    <row r="21" spans="2:11" ht="12.75">
      <c r="B21" s="8"/>
      <c r="C21" s="6"/>
      <c r="D21" s="6"/>
      <c r="E21" s="6"/>
      <c r="F21" s="6"/>
      <c r="G21" s="6"/>
      <c r="H21" s="6"/>
      <c r="I21" s="6"/>
      <c r="J21" s="6">
        <f>I20*d</f>
        <v>0.4588461271916841</v>
      </c>
      <c r="K21" s="6"/>
    </row>
    <row r="22" spans="2:11" ht="12.75">
      <c r="B22" s="9"/>
      <c r="C22" s="6"/>
      <c r="D22" s="6"/>
      <c r="E22" s="6"/>
      <c r="F22" s="6"/>
      <c r="G22" s="6"/>
      <c r="H22" s="6"/>
      <c r="I22" s="6"/>
      <c r="J22" s="6"/>
      <c r="K22" s="6">
        <f>J21*d</f>
        <v>0.3685273464234381</v>
      </c>
    </row>
    <row r="26" spans="1:14" ht="12.75">
      <c r="A26" s="3" t="s">
        <v>86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8" ht="12.75">
      <c r="B28" t="s">
        <v>31</v>
      </c>
    </row>
    <row r="29" ht="12.75">
      <c r="K29">
        <f>J24+J30</f>
        <v>1</v>
      </c>
    </row>
    <row r="30" ht="12.75">
      <c r="J30">
        <f>I29+I31</f>
        <v>1</v>
      </c>
    </row>
    <row r="31" spans="9:11" ht="12.75">
      <c r="I31">
        <f>H30+H32</f>
        <v>1</v>
      </c>
      <c r="K31">
        <f>J30+J32</f>
        <v>9</v>
      </c>
    </row>
    <row r="32" spans="8:10" ht="12.75">
      <c r="H32">
        <f>G31+G33</f>
        <v>1</v>
      </c>
      <c r="J32">
        <f>I31+I33</f>
        <v>8</v>
      </c>
    </row>
    <row r="33" spans="7:11" ht="12.75">
      <c r="G33">
        <f>F32+F34</f>
        <v>1</v>
      </c>
      <c r="I33">
        <f>H32+H34</f>
        <v>7</v>
      </c>
      <c r="K33">
        <f>J32+J34</f>
        <v>36</v>
      </c>
    </row>
    <row r="34" spans="6:10" ht="12.75">
      <c r="F34">
        <f>E33+E35</f>
        <v>1</v>
      </c>
      <c r="H34">
        <f>G33+G35</f>
        <v>6</v>
      </c>
      <c r="J34">
        <f>I33+I35</f>
        <v>28</v>
      </c>
    </row>
    <row r="35" spans="5:11" ht="12.75">
      <c r="E35">
        <f>D34+D36</f>
        <v>1</v>
      </c>
      <c r="G35">
        <f>F34+F36</f>
        <v>5</v>
      </c>
      <c r="I35">
        <f>H34+H36</f>
        <v>21</v>
      </c>
      <c r="K35">
        <f>J34+J36</f>
        <v>84</v>
      </c>
    </row>
    <row r="36" spans="4:10" ht="12.75">
      <c r="D36">
        <f>C35+C37</f>
        <v>1</v>
      </c>
      <c r="F36">
        <f>E35+E37</f>
        <v>4</v>
      </c>
      <c r="H36">
        <f>G35+G37</f>
        <v>15</v>
      </c>
      <c r="J36">
        <f>I35+I37</f>
        <v>56</v>
      </c>
    </row>
    <row r="37" spans="3:11" ht="12.75">
      <c r="C37">
        <f>1</f>
        <v>1</v>
      </c>
      <c r="E37">
        <f>D36+D38</f>
        <v>3</v>
      </c>
      <c r="G37">
        <f>F36+F38</f>
        <v>10</v>
      </c>
      <c r="I37">
        <f>H36+H38</f>
        <v>35</v>
      </c>
      <c r="K37">
        <f>J36+J38</f>
        <v>126</v>
      </c>
    </row>
    <row r="38" spans="2:10" ht="12.75">
      <c r="B38">
        <f>1</f>
        <v>1</v>
      </c>
      <c r="D38">
        <f>C37+C39</f>
        <v>2</v>
      </c>
      <c r="F38">
        <f>E37+E39</f>
        <v>6</v>
      </c>
      <c r="H38">
        <f>G37+G39</f>
        <v>20</v>
      </c>
      <c r="J38">
        <f>I37+I39</f>
        <v>70</v>
      </c>
    </row>
    <row r="39" spans="3:11" ht="12.75">
      <c r="C39">
        <f>1</f>
        <v>1</v>
      </c>
      <c r="E39">
        <f>D38+D40</f>
        <v>3</v>
      </c>
      <c r="G39">
        <f>F38+F40</f>
        <v>10</v>
      </c>
      <c r="I39">
        <f>H38+H40</f>
        <v>35</v>
      </c>
      <c r="K39">
        <f>J38+J40</f>
        <v>126</v>
      </c>
    </row>
    <row r="40" spans="4:10" ht="12.75">
      <c r="D40">
        <f>C39+C41</f>
        <v>1</v>
      </c>
      <c r="F40">
        <f>E39+E41</f>
        <v>4</v>
      </c>
      <c r="H40">
        <f>G39+G41</f>
        <v>15</v>
      </c>
      <c r="J40">
        <f>I39+I41</f>
        <v>56</v>
      </c>
    </row>
    <row r="41" spans="5:11" ht="12.75">
      <c r="E41">
        <f>D40+D42</f>
        <v>1</v>
      </c>
      <c r="G41">
        <f>F40+F42</f>
        <v>5</v>
      </c>
      <c r="I41">
        <f>H40+H42</f>
        <v>21</v>
      </c>
      <c r="K41">
        <f>J40+J42</f>
        <v>84</v>
      </c>
    </row>
    <row r="42" spans="6:10" ht="12.75">
      <c r="F42">
        <f>E41+E43</f>
        <v>1</v>
      </c>
      <c r="H42">
        <f>G41+G43</f>
        <v>6</v>
      </c>
      <c r="J42">
        <f>I41+I43</f>
        <v>28</v>
      </c>
    </row>
    <row r="43" spans="7:11" ht="12.75">
      <c r="G43">
        <f>F42+F44</f>
        <v>1</v>
      </c>
      <c r="I43">
        <f>H42+H44</f>
        <v>7</v>
      </c>
      <c r="K43">
        <f>J42+J44</f>
        <v>36</v>
      </c>
    </row>
    <row r="44" spans="8:10" ht="12.75">
      <c r="H44">
        <f>G43+G45</f>
        <v>1</v>
      </c>
      <c r="J44">
        <f>I43+I45</f>
        <v>8</v>
      </c>
    </row>
    <row r="45" spans="9:11" ht="12.75">
      <c r="I45">
        <f>H44+H46</f>
        <v>1</v>
      </c>
      <c r="K45">
        <f>J44+J46</f>
        <v>9</v>
      </c>
    </row>
    <row r="46" ht="12.75">
      <c r="J46">
        <f>I45+I47</f>
        <v>1</v>
      </c>
    </row>
    <row r="47" ht="12.75">
      <c r="K47">
        <f>J46+J52</f>
        <v>1</v>
      </c>
    </row>
    <row r="48" spans="1:11" ht="12.75">
      <c r="A48" t="s">
        <v>67</v>
      </c>
      <c r="B48">
        <f aca="true" t="shared" si="0" ref="B48:K48">SUM(B29:B47)</f>
        <v>1</v>
      </c>
      <c r="C48">
        <f t="shared" si="0"/>
        <v>2</v>
      </c>
      <c r="D48">
        <f t="shared" si="0"/>
        <v>4</v>
      </c>
      <c r="E48">
        <f t="shared" si="0"/>
        <v>8</v>
      </c>
      <c r="F48">
        <f t="shared" si="0"/>
        <v>16</v>
      </c>
      <c r="G48">
        <f t="shared" si="0"/>
        <v>32</v>
      </c>
      <c r="H48">
        <f t="shared" si="0"/>
        <v>64</v>
      </c>
      <c r="I48">
        <f t="shared" si="0"/>
        <v>128</v>
      </c>
      <c r="J48">
        <f t="shared" si="0"/>
        <v>256</v>
      </c>
      <c r="K48">
        <f t="shared" si="0"/>
        <v>512</v>
      </c>
    </row>
    <row r="51" ht="12.75">
      <c r="B51" t="s">
        <v>33</v>
      </c>
    </row>
    <row r="54" spans="2:11" ht="12.75">
      <c r="B54" s="5"/>
      <c r="C54" s="5"/>
      <c r="D54" s="5"/>
      <c r="E54" s="5"/>
      <c r="F54" s="5"/>
      <c r="G54" s="5"/>
      <c r="H54" s="5"/>
      <c r="I54" s="5"/>
      <c r="J54" s="5"/>
      <c r="K54" s="5">
        <f aca="true" t="shared" si="1" ref="K54:K61">J55*q</f>
        <v>0.001953125</v>
      </c>
    </row>
    <row r="55" spans="2:11" ht="12.75">
      <c r="B55" s="5"/>
      <c r="C55" s="5"/>
      <c r="D55" s="5"/>
      <c r="E55" s="5"/>
      <c r="F55" s="5"/>
      <c r="G55" s="5"/>
      <c r="H55" s="5"/>
      <c r="I55" s="5"/>
      <c r="J55" s="5">
        <f aca="true" t="shared" si="2" ref="J55:J61">I56*q</f>
        <v>0.00390625</v>
      </c>
      <c r="K55" s="5">
        <f t="shared" si="1"/>
        <v>0</v>
      </c>
    </row>
    <row r="56" spans="2:11" ht="12.75">
      <c r="B56" s="5"/>
      <c r="C56" s="5"/>
      <c r="D56" s="5"/>
      <c r="E56" s="5"/>
      <c r="F56" s="5"/>
      <c r="G56" s="5"/>
      <c r="H56" s="5"/>
      <c r="I56" s="5">
        <f aca="true" t="shared" si="3" ref="I56:I61">H57*q</f>
        <v>0.0078125</v>
      </c>
      <c r="J56" s="5">
        <f t="shared" si="2"/>
        <v>0</v>
      </c>
      <c r="K56" s="5">
        <f t="shared" si="1"/>
        <v>0.001953125</v>
      </c>
    </row>
    <row r="57" spans="2:11" ht="12.75">
      <c r="B57" s="5"/>
      <c r="C57" s="5"/>
      <c r="D57" s="5"/>
      <c r="E57" s="5"/>
      <c r="F57" s="5"/>
      <c r="G57" s="5"/>
      <c r="H57" s="5">
        <f>G58*q</f>
        <v>0.015625</v>
      </c>
      <c r="I57" s="5">
        <f t="shared" si="3"/>
        <v>0</v>
      </c>
      <c r="J57" s="5">
        <f t="shared" si="2"/>
        <v>0.00390625</v>
      </c>
      <c r="K57" s="5">
        <f t="shared" si="1"/>
        <v>0</v>
      </c>
    </row>
    <row r="58" spans="2:11" ht="12.75">
      <c r="B58" s="5"/>
      <c r="C58" s="5"/>
      <c r="D58" s="5"/>
      <c r="E58" s="5"/>
      <c r="F58" s="5"/>
      <c r="G58" s="5">
        <f>F59*q</f>
        <v>0.03125</v>
      </c>
      <c r="H58" s="5">
        <f>G59*q</f>
        <v>0</v>
      </c>
      <c r="I58" s="5">
        <f t="shared" si="3"/>
        <v>0.0078125</v>
      </c>
      <c r="J58" s="5">
        <f t="shared" si="2"/>
        <v>0</v>
      </c>
      <c r="K58" s="5">
        <f t="shared" si="1"/>
        <v>0.001953125</v>
      </c>
    </row>
    <row r="59" spans="2:11" ht="12.75">
      <c r="B59" s="5"/>
      <c r="C59" s="5"/>
      <c r="D59" s="5"/>
      <c r="E59" s="5"/>
      <c r="F59" s="5">
        <f>E60*q</f>
        <v>0.0625</v>
      </c>
      <c r="G59" s="5">
        <f>F60*q</f>
        <v>0</v>
      </c>
      <c r="H59" s="5">
        <f>G60*q</f>
        <v>0.015625</v>
      </c>
      <c r="I59" s="5">
        <f t="shared" si="3"/>
        <v>0</v>
      </c>
      <c r="J59" s="5">
        <f t="shared" si="2"/>
        <v>0.00390625</v>
      </c>
      <c r="K59" s="5">
        <f t="shared" si="1"/>
        <v>0</v>
      </c>
    </row>
    <row r="60" spans="2:11" ht="12.75">
      <c r="B60" s="5"/>
      <c r="C60" s="5"/>
      <c r="D60" s="5"/>
      <c r="E60" s="5">
        <f>D61*q</f>
        <v>0.125</v>
      </c>
      <c r="F60" s="5">
        <f>E61*q</f>
        <v>0</v>
      </c>
      <c r="G60" s="5">
        <f>F61*q</f>
        <v>0.03125</v>
      </c>
      <c r="H60" s="5">
        <f>G61*q</f>
        <v>0</v>
      </c>
      <c r="I60" s="5">
        <f t="shared" si="3"/>
        <v>0.0078125</v>
      </c>
      <c r="J60" s="5">
        <f t="shared" si="2"/>
        <v>0</v>
      </c>
      <c r="K60" s="5">
        <f t="shared" si="1"/>
        <v>0.001953125</v>
      </c>
    </row>
    <row r="61" spans="2:11" ht="12.75">
      <c r="B61" s="5"/>
      <c r="C61" s="5"/>
      <c r="D61" s="5">
        <f>C62*q</f>
        <v>0.25</v>
      </c>
      <c r="E61" s="5">
        <f>D62*q</f>
        <v>0</v>
      </c>
      <c r="F61" s="5">
        <f>E62*q</f>
        <v>0.0625</v>
      </c>
      <c r="G61" s="5">
        <f>F62*q</f>
        <v>0</v>
      </c>
      <c r="H61" s="5">
        <f>G62*q</f>
        <v>0.015625</v>
      </c>
      <c r="I61" s="5">
        <f t="shared" si="3"/>
        <v>0</v>
      </c>
      <c r="J61" s="5">
        <f t="shared" si="2"/>
        <v>0.00390625</v>
      </c>
      <c r="K61" s="5">
        <f t="shared" si="1"/>
        <v>0</v>
      </c>
    </row>
    <row r="62" spans="2:11" ht="12.75">
      <c r="B62" s="5"/>
      <c r="C62" s="5">
        <f>B63*q</f>
        <v>0.5</v>
      </c>
      <c r="D62" s="5">
        <f aca="true" t="shared" si="4" ref="D62:K65">C61*(1-q)</f>
        <v>0</v>
      </c>
      <c r="E62" s="5">
        <f t="shared" si="4"/>
        <v>0.125</v>
      </c>
      <c r="F62" s="5">
        <f t="shared" si="4"/>
        <v>0</v>
      </c>
      <c r="G62" s="5">
        <f t="shared" si="4"/>
        <v>0.03125</v>
      </c>
      <c r="H62" s="5">
        <f t="shared" si="4"/>
        <v>0</v>
      </c>
      <c r="I62" s="5">
        <f t="shared" si="4"/>
        <v>0.0078125</v>
      </c>
      <c r="J62" s="5">
        <f t="shared" si="4"/>
        <v>0</v>
      </c>
      <c r="K62" s="5">
        <f t="shared" si="4"/>
        <v>0.001953125</v>
      </c>
    </row>
    <row r="63" spans="2:11" ht="12.75">
      <c r="B63" s="5">
        <v>1</v>
      </c>
      <c r="C63" s="5"/>
      <c r="D63" s="5">
        <f t="shared" si="4"/>
        <v>0.25</v>
      </c>
      <c r="E63" s="5">
        <f t="shared" si="4"/>
        <v>0</v>
      </c>
      <c r="F63" s="5">
        <f t="shared" si="4"/>
        <v>0.0625</v>
      </c>
      <c r="G63" s="5">
        <f t="shared" si="4"/>
        <v>0</v>
      </c>
      <c r="H63" s="5">
        <f t="shared" si="4"/>
        <v>0.015625</v>
      </c>
      <c r="I63" s="5">
        <f t="shared" si="4"/>
        <v>0</v>
      </c>
      <c r="J63" s="5">
        <f t="shared" si="4"/>
        <v>0.00390625</v>
      </c>
      <c r="K63" s="5">
        <f t="shared" si="4"/>
        <v>0</v>
      </c>
    </row>
    <row r="64" spans="2:11" ht="12.75">
      <c r="B64" s="5"/>
      <c r="C64" s="5">
        <f>B63*(1-q)</f>
        <v>0.5</v>
      </c>
      <c r="D64" s="5">
        <f t="shared" si="4"/>
        <v>0</v>
      </c>
      <c r="E64" s="5">
        <f t="shared" si="4"/>
        <v>0.125</v>
      </c>
      <c r="F64" s="5">
        <f t="shared" si="4"/>
        <v>0</v>
      </c>
      <c r="G64" s="5">
        <f t="shared" si="4"/>
        <v>0.03125</v>
      </c>
      <c r="H64" s="5">
        <f t="shared" si="4"/>
        <v>0</v>
      </c>
      <c r="I64" s="5">
        <f t="shared" si="4"/>
        <v>0.0078125</v>
      </c>
      <c r="J64" s="5">
        <f t="shared" si="4"/>
        <v>0</v>
      </c>
      <c r="K64" s="5">
        <f t="shared" si="4"/>
        <v>0.001953125</v>
      </c>
    </row>
    <row r="65" spans="2:11" ht="12.75">
      <c r="B65" s="5"/>
      <c r="C65" s="5"/>
      <c r="D65" s="5">
        <f t="shared" si="4"/>
        <v>0.25</v>
      </c>
      <c r="E65" s="5">
        <f t="shared" si="4"/>
        <v>0</v>
      </c>
      <c r="F65" s="5">
        <f t="shared" si="4"/>
        <v>0.0625</v>
      </c>
      <c r="G65" s="5">
        <f t="shared" si="4"/>
        <v>0</v>
      </c>
      <c r="H65" s="5">
        <f t="shared" si="4"/>
        <v>0.015625</v>
      </c>
      <c r="I65" s="5">
        <f t="shared" si="4"/>
        <v>0</v>
      </c>
      <c r="J65" s="5">
        <f t="shared" si="4"/>
        <v>0.00390625</v>
      </c>
      <c r="K65" s="5">
        <f t="shared" si="4"/>
        <v>0</v>
      </c>
    </row>
    <row r="66" spans="2:11" ht="12.75">
      <c r="B66" s="5"/>
      <c r="C66" s="5"/>
      <c r="D66" s="5"/>
      <c r="E66" s="5">
        <f aca="true" t="shared" si="5" ref="E66:K66">D65*(1-q)</f>
        <v>0.125</v>
      </c>
      <c r="F66" s="5">
        <f t="shared" si="5"/>
        <v>0</v>
      </c>
      <c r="G66" s="5">
        <f t="shared" si="5"/>
        <v>0.03125</v>
      </c>
      <c r="H66" s="5">
        <f t="shared" si="5"/>
        <v>0</v>
      </c>
      <c r="I66" s="5">
        <f t="shared" si="5"/>
        <v>0.0078125</v>
      </c>
      <c r="J66" s="5">
        <f t="shared" si="5"/>
        <v>0</v>
      </c>
      <c r="K66" s="5">
        <f t="shared" si="5"/>
        <v>0.001953125</v>
      </c>
    </row>
    <row r="67" spans="2:11" ht="12.75">
      <c r="B67" s="5"/>
      <c r="C67" s="5"/>
      <c r="D67" s="5"/>
      <c r="E67" s="5"/>
      <c r="F67" s="5">
        <f aca="true" t="shared" si="6" ref="F67:K67">E66*(1-q)</f>
        <v>0.0625</v>
      </c>
      <c r="G67" s="5">
        <f t="shared" si="6"/>
        <v>0</v>
      </c>
      <c r="H67" s="5">
        <f t="shared" si="6"/>
        <v>0.015625</v>
      </c>
      <c r="I67" s="5">
        <f t="shared" si="6"/>
        <v>0</v>
      </c>
      <c r="J67" s="5">
        <f t="shared" si="6"/>
        <v>0.00390625</v>
      </c>
      <c r="K67" s="5">
        <f t="shared" si="6"/>
        <v>0</v>
      </c>
    </row>
    <row r="68" spans="2:11" ht="12.75">
      <c r="B68" s="5"/>
      <c r="C68" s="5"/>
      <c r="D68" s="5"/>
      <c r="E68" s="5"/>
      <c r="F68" s="5"/>
      <c r="G68" s="5">
        <f>F67*(1-q)</f>
        <v>0.03125</v>
      </c>
      <c r="H68" s="5">
        <f>G67*(1-q)</f>
        <v>0</v>
      </c>
      <c r="I68" s="5">
        <f>H67*(1-q)</f>
        <v>0.0078125</v>
      </c>
      <c r="J68" s="5">
        <f>I67*(1-q)</f>
        <v>0</v>
      </c>
      <c r="K68" s="5">
        <f>J67*(1-q)</f>
        <v>0.001953125</v>
      </c>
    </row>
    <row r="69" spans="2:11" ht="12.75">
      <c r="B69" s="5"/>
      <c r="C69" s="5"/>
      <c r="D69" s="5"/>
      <c r="E69" s="5"/>
      <c r="F69" s="5"/>
      <c r="G69" s="5"/>
      <c r="H69" s="5">
        <f>G68*(1-q)</f>
        <v>0.015625</v>
      </c>
      <c r="I69" s="5">
        <f>H68*(1-q)</f>
        <v>0</v>
      </c>
      <c r="J69" s="5">
        <f>I68*(1-q)</f>
        <v>0.00390625</v>
      </c>
      <c r="K69" s="5">
        <f>J68*(1-q)</f>
        <v>0</v>
      </c>
    </row>
    <row r="70" spans="2:11" ht="12.75">
      <c r="B70" s="5"/>
      <c r="C70" s="5"/>
      <c r="D70" s="5"/>
      <c r="E70" s="5"/>
      <c r="F70" s="5"/>
      <c r="G70" s="5"/>
      <c r="H70" s="5"/>
      <c r="I70" s="5">
        <f>H69*(1-q)</f>
        <v>0.0078125</v>
      </c>
      <c r="J70" s="5">
        <f>I69*(1-q)</f>
        <v>0</v>
      </c>
      <c r="K70" s="5">
        <f>J69*(1-q)</f>
        <v>0.001953125</v>
      </c>
    </row>
    <row r="71" spans="2:11" ht="12.75">
      <c r="B71" s="5"/>
      <c r="C71" s="5"/>
      <c r="D71" s="5"/>
      <c r="E71" s="5"/>
      <c r="F71" s="5"/>
      <c r="G71" s="5"/>
      <c r="H71" s="5"/>
      <c r="I71" s="5"/>
      <c r="J71" s="5">
        <f>I70*(1-q)</f>
        <v>0.00390625</v>
      </c>
      <c r="K71" s="5">
        <f>J70*(1-q)</f>
        <v>0</v>
      </c>
    </row>
    <row r="72" spans="2:11" ht="12.75">
      <c r="B72" s="5"/>
      <c r="C72" s="5"/>
      <c r="D72" s="5"/>
      <c r="E72" s="5"/>
      <c r="F72" s="5"/>
      <c r="G72" s="5"/>
      <c r="H72" s="5"/>
      <c r="I72" s="5"/>
      <c r="J72" s="5"/>
      <c r="K72" s="5">
        <f>J71*(1-q)</f>
        <v>0.001953125</v>
      </c>
    </row>
    <row r="76" ht="12.75">
      <c r="B76" t="s">
        <v>32</v>
      </c>
    </row>
    <row r="78" spans="2:4" ht="12.75">
      <c r="B78" s="2" t="s">
        <v>65</v>
      </c>
      <c r="C78" s="2"/>
      <c r="D78" s="2"/>
    </row>
    <row r="79" spans="2:11" ht="12.75">
      <c r="B79" s="5"/>
      <c r="C79" s="5"/>
      <c r="D79" s="5"/>
      <c r="E79" s="5"/>
      <c r="F79" s="5"/>
      <c r="G79" s="5"/>
      <c r="H79" s="5"/>
      <c r="I79" s="5"/>
      <c r="J79" s="5"/>
      <c r="K79" s="5">
        <f aca="true" t="shared" si="7" ref="K79:K97">K54*K29</f>
        <v>0.001953125</v>
      </c>
    </row>
    <row r="80" spans="2:11" ht="12.75">
      <c r="B80" s="5"/>
      <c r="C80" s="5"/>
      <c r="D80" s="5"/>
      <c r="E80" s="5"/>
      <c r="F80" s="5"/>
      <c r="G80" s="5"/>
      <c r="H80" s="5"/>
      <c r="I80" s="5"/>
      <c r="J80" s="5">
        <f aca="true" t="shared" si="8" ref="J80:J96">J55*J30</f>
        <v>0.00390625</v>
      </c>
      <c r="K80" s="5">
        <f t="shared" si="7"/>
        <v>0</v>
      </c>
    </row>
    <row r="81" spans="2:11" ht="12.75">
      <c r="B81" s="5"/>
      <c r="C81" s="5"/>
      <c r="D81" s="5"/>
      <c r="E81" s="5"/>
      <c r="F81" s="5"/>
      <c r="G81" s="5"/>
      <c r="H81" s="5"/>
      <c r="I81" s="5">
        <f aca="true" t="shared" si="9" ref="I81:I95">I56*I31</f>
        <v>0.0078125</v>
      </c>
      <c r="J81" s="5">
        <f t="shared" si="8"/>
        <v>0</v>
      </c>
      <c r="K81" s="5">
        <f t="shared" si="7"/>
        <v>0.017578125</v>
      </c>
    </row>
    <row r="82" spans="2:11" ht="12.75">
      <c r="B82" s="5"/>
      <c r="C82" s="5"/>
      <c r="D82" s="5"/>
      <c r="E82" s="5"/>
      <c r="F82" s="5"/>
      <c r="G82" s="5"/>
      <c r="H82" s="5">
        <f aca="true" t="shared" si="10" ref="H82:H94">H57*H32</f>
        <v>0.015625</v>
      </c>
      <c r="I82" s="5">
        <f t="shared" si="9"/>
        <v>0</v>
      </c>
      <c r="J82" s="5">
        <f t="shared" si="8"/>
        <v>0.03125</v>
      </c>
      <c r="K82" s="5">
        <f t="shared" si="7"/>
        <v>0</v>
      </c>
    </row>
    <row r="83" spans="2:11" ht="12.75">
      <c r="B83" s="5"/>
      <c r="C83" s="5"/>
      <c r="D83" s="5"/>
      <c r="E83" s="5"/>
      <c r="F83" s="5"/>
      <c r="G83" s="5">
        <f aca="true" t="shared" si="11" ref="G83:G93">G58*G33</f>
        <v>0.03125</v>
      </c>
      <c r="H83" s="5">
        <f t="shared" si="10"/>
        <v>0</v>
      </c>
      <c r="I83" s="5">
        <f t="shared" si="9"/>
        <v>0.0546875</v>
      </c>
      <c r="J83" s="5">
        <f t="shared" si="8"/>
        <v>0</v>
      </c>
      <c r="K83" s="5">
        <f t="shared" si="7"/>
        <v>0.0703125</v>
      </c>
    </row>
    <row r="84" spans="2:11" ht="12.75">
      <c r="B84" s="5"/>
      <c r="C84" s="5"/>
      <c r="D84" s="5"/>
      <c r="E84" s="5"/>
      <c r="F84" s="5">
        <f aca="true" t="shared" si="12" ref="F84:F92">F59*F34</f>
        <v>0.0625</v>
      </c>
      <c r="G84" s="5">
        <f t="shared" si="11"/>
        <v>0</v>
      </c>
      <c r="H84" s="5">
        <f t="shared" si="10"/>
        <v>0.09375</v>
      </c>
      <c r="I84" s="5">
        <f t="shared" si="9"/>
        <v>0</v>
      </c>
      <c r="J84" s="5">
        <f t="shared" si="8"/>
        <v>0.109375</v>
      </c>
      <c r="K84" s="5">
        <f t="shared" si="7"/>
        <v>0</v>
      </c>
    </row>
    <row r="85" spans="2:11" ht="12.75">
      <c r="B85" s="5"/>
      <c r="C85" s="5"/>
      <c r="D85" s="5"/>
      <c r="E85" s="5">
        <f aca="true" t="shared" si="13" ref="E85:E91">E60*E35</f>
        <v>0.125</v>
      </c>
      <c r="F85" s="5">
        <f t="shared" si="12"/>
        <v>0</v>
      </c>
      <c r="G85" s="5">
        <f t="shared" si="11"/>
        <v>0.15625</v>
      </c>
      <c r="H85" s="5">
        <f t="shared" si="10"/>
        <v>0</v>
      </c>
      <c r="I85" s="5">
        <f t="shared" si="9"/>
        <v>0.1640625</v>
      </c>
      <c r="J85" s="5">
        <f t="shared" si="8"/>
        <v>0</v>
      </c>
      <c r="K85" s="5">
        <f t="shared" si="7"/>
        <v>0.1640625</v>
      </c>
    </row>
    <row r="86" spans="2:11" ht="12.75">
      <c r="B86" s="5"/>
      <c r="C86" s="5"/>
      <c r="D86" s="5">
        <f>D61*D36</f>
        <v>0.25</v>
      </c>
      <c r="E86" s="5">
        <f t="shared" si="13"/>
        <v>0</v>
      </c>
      <c r="F86" s="5">
        <f t="shared" si="12"/>
        <v>0.25</v>
      </c>
      <c r="G86" s="5">
        <f t="shared" si="11"/>
        <v>0</v>
      </c>
      <c r="H86" s="5">
        <f t="shared" si="10"/>
        <v>0.234375</v>
      </c>
      <c r="I86" s="5">
        <f t="shared" si="9"/>
        <v>0</v>
      </c>
      <c r="J86" s="5">
        <f t="shared" si="8"/>
        <v>0.21875</v>
      </c>
      <c r="K86" s="5">
        <f t="shared" si="7"/>
        <v>0</v>
      </c>
    </row>
    <row r="87" spans="2:11" ht="12.75">
      <c r="B87" s="5"/>
      <c r="C87" s="5">
        <f>C62*C37</f>
        <v>0.5</v>
      </c>
      <c r="D87" s="5">
        <f>D62*D37</f>
        <v>0</v>
      </c>
      <c r="E87" s="5">
        <f t="shared" si="13"/>
        <v>0.375</v>
      </c>
      <c r="F87" s="5">
        <f t="shared" si="12"/>
        <v>0</v>
      </c>
      <c r="G87" s="5">
        <f t="shared" si="11"/>
        <v>0.3125</v>
      </c>
      <c r="H87" s="5">
        <f t="shared" si="10"/>
        <v>0</v>
      </c>
      <c r="I87" s="5">
        <f t="shared" si="9"/>
        <v>0.2734375</v>
      </c>
      <c r="J87" s="5">
        <f t="shared" si="8"/>
        <v>0</v>
      </c>
      <c r="K87" s="5">
        <f t="shared" si="7"/>
        <v>0.24609375</v>
      </c>
    </row>
    <row r="88" spans="2:11" ht="12.75">
      <c r="B88" s="5">
        <f>B63*B38</f>
        <v>1</v>
      </c>
      <c r="C88" s="5">
        <f>C63*C38</f>
        <v>0</v>
      </c>
      <c r="D88" s="5">
        <f>D63*D38</f>
        <v>0.5</v>
      </c>
      <c r="E88" s="5">
        <f t="shared" si="13"/>
        <v>0</v>
      </c>
      <c r="F88" s="5">
        <f t="shared" si="12"/>
        <v>0.375</v>
      </c>
      <c r="G88" s="5">
        <f t="shared" si="11"/>
        <v>0</v>
      </c>
      <c r="H88" s="5">
        <f t="shared" si="10"/>
        <v>0.3125</v>
      </c>
      <c r="I88" s="5">
        <f t="shared" si="9"/>
        <v>0</v>
      </c>
      <c r="J88" s="5">
        <f t="shared" si="8"/>
        <v>0.2734375</v>
      </c>
      <c r="K88" s="5">
        <f t="shared" si="7"/>
        <v>0</v>
      </c>
    </row>
    <row r="89" spans="2:11" ht="12.75">
      <c r="B89" s="5"/>
      <c r="C89" s="5">
        <f>C64*C39</f>
        <v>0.5</v>
      </c>
      <c r="D89" s="5">
        <f>D64*D39</f>
        <v>0</v>
      </c>
      <c r="E89" s="5">
        <f t="shared" si="13"/>
        <v>0.375</v>
      </c>
      <c r="F89" s="5">
        <f t="shared" si="12"/>
        <v>0</v>
      </c>
      <c r="G89" s="5">
        <f t="shared" si="11"/>
        <v>0.3125</v>
      </c>
      <c r="H89" s="5">
        <f t="shared" si="10"/>
        <v>0</v>
      </c>
      <c r="I89" s="5">
        <f t="shared" si="9"/>
        <v>0.2734375</v>
      </c>
      <c r="J89" s="5">
        <f t="shared" si="8"/>
        <v>0</v>
      </c>
      <c r="K89" s="5">
        <f t="shared" si="7"/>
        <v>0.24609375</v>
      </c>
    </row>
    <row r="90" spans="2:11" ht="12.75">
      <c r="B90" s="5"/>
      <c r="C90" s="5"/>
      <c r="D90" s="5">
        <f>D65*D40</f>
        <v>0.25</v>
      </c>
      <c r="E90" s="5">
        <f t="shared" si="13"/>
        <v>0</v>
      </c>
      <c r="F90" s="5">
        <f t="shared" si="12"/>
        <v>0.25</v>
      </c>
      <c r="G90" s="5">
        <f t="shared" si="11"/>
        <v>0</v>
      </c>
      <c r="H90" s="5">
        <f t="shared" si="10"/>
        <v>0.234375</v>
      </c>
      <c r="I90" s="5">
        <f t="shared" si="9"/>
        <v>0</v>
      </c>
      <c r="J90" s="5">
        <f t="shared" si="8"/>
        <v>0.21875</v>
      </c>
      <c r="K90" s="5">
        <f t="shared" si="7"/>
        <v>0</v>
      </c>
    </row>
    <row r="91" spans="2:11" ht="12.75">
      <c r="B91" s="5"/>
      <c r="C91" s="5"/>
      <c r="D91" s="5"/>
      <c r="E91" s="5">
        <f t="shared" si="13"/>
        <v>0.125</v>
      </c>
      <c r="F91" s="5">
        <f t="shared" si="12"/>
        <v>0</v>
      </c>
      <c r="G91" s="5">
        <f t="shared" si="11"/>
        <v>0.15625</v>
      </c>
      <c r="H91" s="5">
        <f t="shared" si="10"/>
        <v>0</v>
      </c>
      <c r="I91" s="5">
        <f t="shared" si="9"/>
        <v>0.1640625</v>
      </c>
      <c r="J91" s="5">
        <f t="shared" si="8"/>
        <v>0</v>
      </c>
      <c r="K91" s="5">
        <f t="shared" si="7"/>
        <v>0.1640625</v>
      </c>
    </row>
    <row r="92" spans="2:11" ht="12.75">
      <c r="B92" s="5"/>
      <c r="C92" s="5"/>
      <c r="D92" s="5"/>
      <c r="E92" s="5"/>
      <c r="F92" s="5">
        <f t="shared" si="12"/>
        <v>0.0625</v>
      </c>
      <c r="G92" s="5">
        <f t="shared" si="11"/>
        <v>0</v>
      </c>
      <c r="H92" s="5">
        <f t="shared" si="10"/>
        <v>0.09375</v>
      </c>
      <c r="I92" s="5">
        <f t="shared" si="9"/>
        <v>0</v>
      </c>
      <c r="J92" s="5">
        <f t="shared" si="8"/>
        <v>0.109375</v>
      </c>
      <c r="K92" s="5">
        <f t="shared" si="7"/>
        <v>0</v>
      </c>
    </row>
    <row r="93" spans="2:11" ht="12.75">
      <c r="B93" s="5"/>
      <c r="C93" s="5"/>
      <c r="D93" s="5"/>
      <c r="E93" s="5"/>
      <c r="F93" s="5"/>
      <c r="G93" s="5">
        <f t="shared" si="11"/>
        <v>0.03125</v>
      </c>
      <c r="H93" s="5">
        <f t="shared" si="10"/>
        <v>0</v>
      </c>
      <c r="I93" s="5">
        <f t="shared" si="9"/>
        <v>0.0546875</v>
      </c>
      <c r="J93" s="5">
        <f t="shared" si="8"/>
        <v>0</v>
      </c>
      <c r="K93" s="5">
        <f t="shared" si="7"/>
        <v>0.0703125</v>
      </c>
    </row>
    <row r="94" spans="2:11" ht="12.75">
      <c r="B94" s="5"/>
      <c r="C94" s="5"/>
      <c r="D94" s="5"/>
      <c r="E94" s="5"/>
      <c r="F94" s="5"/>
      <c r="G94" s="5"/>
      <c r="H94" s="5">
        <f t="shared" si="10"/>
        <v>0.015625</v>
      </c>
      <c r="I94" s="5">
        <f t="shared" si="9"/>
        <v>0</v>
      </c>
      <c r="J94" s="5">
        <f t="shared" si="8"/>
        <v>0.03125</v>
      </c>
      <c r="K94" s="5">
        <f t="shared" si="7"/>
        <v>0</v>
      </c>
    </row>
    <row r="95" spans="2:11" ht="12.75">
      <c r="B95" s="5"/>
      <c r="C95" s="5"/>
      <c r="D95" s="5"/>
      <c r="E95" s="5"/>
      <c r="F95" s="5"/>
      <c r="G95" s="5"/>
      <c r="H95" s="5"/>
      <c r="I95" s="5">
        <f t="shared" si="9"/>
        <v>0.0078125</v>
      </c>
      <c r="J95" s="5">
        <f t="shared" si="8"/>
        <v>0</v>
      </c>
      <c r="K95" s="5">
        <f t="shared" si="7"/>
        <v>0.017578125</v>
      </c>
    </row>
    <row r="96" spans="2:11" ht="12.75">
      <c r="B96" s="5"/>
      <c r="C96" s="5"/>
      <c r="D96" s="5"/>
      <c r="E96" s="5"/>
      <c r="F96" s="5"/>
      <c r="G96" s="5"/>
      <c r="H96" s="5"/>
      <c r="I96" s="5"/>
      <c r="J96" s="5">
        <f t="shared" si="8"/>
        <v>0.00390625</v>
      </c>
      <c r="K96" s="5">
        <f t="shared" si="7"/>
        <v>0</v>
      </c>
    </row>
    <row r="97" spans="2:11" ht="12.75">
      <c r="B97" s="5"/>
      <c r="C97" s="5"/>
      <c r="D97" s="5"/>
      <c r="E97" s="5"/>
      <c r="F97" s="5"/>
      <c r="G97" s="5"/>
      <c r="H97" s="5"/>
      <c r="I97" s="5"/>
      <c r="J97" s="5"/>
      <c r="K97" s="5">
        <f t="shared" si="7"/>
        <v>0.001953125</v>
      </c>
    </row>
    <row r="99" spans="2:11" ht="12.75">
      <c r="B99" t="s">
        <v>30</v>
      </c>
      <c r="C99">
        <f aca="true" t="shared" si="14" ref="C99:K99">SUM(C79:C97)</f>
        <v>1</v>
      </c>
      <c r="D99">
        <f t="shared" si="14"/>
        <v>1</v>
      </c>
      <c r="E99">
        <f t="shared" si="14"/>
        <v>1</v>
      </c>
      <c r="F99">
        <f t="shared" si="14"/>
        <v>1</v>
      </c>
      <c r="G99">
        <f t="shared" si="14"/>
        <v>1</v>
      </c>
      <c r="H99">
        <f t="shared" si="14"/>
        <v>1</v>
      </c>
      <c r="I99">
        <f t="shared" si="14"/>
        <v>1</v>
      </c>
      <c r="J99">
        <f t="shared" si="14"/>
        <v>1</v>
      </c>
      <c r="K99">
        <f t="shared" si="14"/>
        <v>1</v>
      </c>
    </row>
    <row r="100" ht="12.75">
      <c r="B100" t="s">
        <v>64</v>
      </c>
    </row>
    <row r="103" ht="12.75">
      <c r="B103" t="s">
        <v>110</v>
      </c>
    </row>
    <row r="105" spans="2:7" ht="12.75">
      <c r="B105" t="s">
        <v>34</v>
      </c>
      <c r="G105" s="34">
        <f>'two-step tree (2)'!G8</f>
        <v>0.3256489366785061</v>
      </c>
    </row>
    <row r="107" spans="2:11" ht="12.75">
      <c r="B107" s="5"/>
      <c r="C107" s="5">
        <f aca="true" t="shared" si="15" ref="C107:K116">B108*$G$105</f>
        <v>0</v>
      </c>
      <c r="D107" s="5">
        <f t="shared" si="15"/>
        <v>0</v>
      </c>
      <c r="E107" s="5">
        <f t="shared" si="15"/>
        <v>0</v>
      </c>
      <c r="F107" s="5">
        <f t="shared" si="15"/>
        <v>0</v>
      </c>
      <c r="G107" s="5">
        <f t="shared" si="15"/>
        <v>0</v>
      </c>
      <c r="H107" s="5">
        <f t="shared" si="15"/>
        <v>0</v>
      </c>
      <c r="I107" s="5">
        <f t="shared" si="15"/>
        <v>0</v>
      </c>
      <c r="J107" s="5">
        <f t="shared" si="15"/>
        <v>0</v>
      </c>
      <c r="K107" s="5">
        <f t="shared" si="15"/>
        <v>4.1185750091265026E-05</v>
      </c>
    </row>
    <row r="108" spans="2:11" ht="12.75">
      <c r="B108" s="5"/>
      <c r="C108" s="5">
        <f t="shared" si="15"/>
        <v>0</v>
      </c>
      <c r="D108" s="5">
        <f t="shared" si="15"/>
        <v>0</v>
      </c>
      <c r="E108" s="5">
        <f t="shared" si="15"/>
        <v>0</v>
      </c>
      <c r="F108" s="5">
        <f t="shared" si="15"/>
        <v>0</v>
      </c>
      <c r="G108" s="5">
        <f t="shared" si="15"/>
        <v>0</v>
      </c>
      <c r="H108" s="5">
        <f t="shared" si="15"/>
        <v>0</v>
      </c>
      <c r="I108" s="5">
        <f t="shared" si="15"/>
        <v>0</v>
      </c>
      <c r="J108" s="5">
        <f t="shared" si="15"/>
        <v>0.00012647285297886688</v>
      </c>
      <c r="K108" s="5">
        <f t="shared" si="15"/>
        <v>0</v>
      </c>
    </row>
    <row r="109" spans="2:11" ht="12.75">
      <c r="B109" s="5"/>
      <c r="C109" s="5">
        <f t="shared" si="15"/>
        <v>0</v>
      </c>
      <c r="D109" s="5">
        <f t="shared" si="15"/>
        <v>0</v>
      </c>
      <c r="E109" s="5">
        <f t="shared" si="15"/>
        <v>0</v>
      </c>
      <c r="F109" s="5">
        <f t="shared" si="15"/>
        <v>0</v>
      </c>
      <c r="G109" s="5">
        <f t="shared" si="15"/>
        <v>0</v>
      </c>
      <c r="H109" s="5">
        <f t="shared" si="15"/>
        <v>0</v>
      </c>
      <c r="I109" s="5">
        <f t="shared" si="15"/>
        <v>0.0003883717670594639</v>
      </c>
      <c r="J109" s="5">
        <f t="shared" si="15"/>
        <v>0</v>
      </c>
      <c r="K109" s="5">
        <f t="shared" si="15"/>
        <v>8.528710288760184E-05</v>
      </c>
    </row>
    <row r="110" spans="2:11" ht="12.75">
      <c r="B110" s="5"/>
      <c r="C110" s="5">
        <f t="shared" si="15"/>
        <v>0</v>
      </c>
      <c r="D110" s="5">
        <f t="shared" si="15"/>
        <v>0</v>
      </c>
      <c r="E110" s="5">
        <f t="shared" si="15"/>
        <v>0</v>
      </c>
      <c r="F110" s="5">
        <f t="shared" si="15"/>
        <v>0</v>
      </c>
      <c r="G110" s="5">
        <f t="shared" si="15"/>
        <v>0</v>
      </c>
      <c r="H110" s="5">
        <f t="shared" si="15"/>
        <v>0.0011926087369444733</v>
      </c>
      <c r="I110" s="5">
        <f t="shared" si="15"/>
        <v>0</v>
      </c>
      <c r="J110" s="5">
        <f t="shared" si="15"/>
        <v>0.000261898914080597</v>
      </c>
      <c r="K110" s="5">
        <f t="shared" si="15"/>
        <v>0</v>
      </c>
    </row>
    <row r="111" spans="2:11" ht="12.75">
      <c r="B111" s="5"/>
      <c r="C111" s="5">
        <f t="shared" si="15"/>
        <v>0</v>
      </c>
      <c r="D111" s="5">
        <f t="shared" si="15"/>
        <v>0</v>
      </c>
      <c r="E111" s="5">
        <f t="shared" si="15"/>
        <v>0</v>
      </c>
      <c r="F111" s="5">
        <f t="shared" si="15"/>
        <v>0</v>
      </c>
      <c r="G111" s="5">
        <f t="shared" si="15"/>
        <v>0.0036622528208095006</v>
      </c>
      <c r="H111" s="5">
        <f t="shared" si="15"/>
        <v>0</v>
      </c>
      <c r="I111" s="5">
        <f t="shared" si="15"/>
        <v>0.0008042369698850093</v>
      </c>
      <c r="J111" s="5">
        <f t="shared" si="15"/>
        <v>0</v>
      </c>
      <c r="K111" s="5">
        <f t="shared" si="15"/>
        <v>0.00017661181119299523</v>
      </c>
    </row>
    <row r="112" spans="2:11" ht="12.75">
      <c r="B112" s="5"/>
      <c r="C112" s="5">
        <f t="shared" si="15"/>
        <v>0</v>
      </c>
      <c r="D112" s="5">
        <f t="shared" si="15"/>
        <v>0</v>
      </c>
      <c r="E112" s="5">
        <f t="shared" si="15"/>
        <v>0</v>
      </c>
      <c r="F112" s="5">
        <f t="shared" si="15"/>
        <v>0.011246014982155541</v>
      </c>
      <c r="G112" s="5">
        <f t="shared" si="15"/>
        <v>0</v>
      </c>
      <c r="H112" s="5">
        <f t="shared" si="15"/>
        <v>0.002469644083865027</v>
      </c>
      <c r="I112" s="5">
        <f t="shared" si="15"/>
        <v>0</v>
      </c>
      <c r="J112" s="5">
        <f t="shared" si="15"/>
        <v>0.0005423380558044125</v>
      </c>
      <c r="K112" s="5">
        <f t="shared" si="15"/>
        <v>0</v>
      </c>
    </row>
    <row r="113" spans="2:11" ht="12.75">
      <c r="B113" s="5"/>
      <c r="C113" s="5">
        <f t="shared" si="15"/>
        <v>0</v>
      </c>
      <c r="D113" s="5">
        <f t="shared" si="15"/>
        <v>0</v>
      </c>
      <c r="E113" s="5">
        <f t="shared" si="15"/>
        <v>0.034534167674123456</v>
      </c>
      <c r="F113" s="5">
        <f t="shared" si="15"/>
        <v>0</v>
      </c>
      <c r="G113" s="5">
        <f t="shared" si="15"/>
        <v>0.00758376216134604</v>
      </c>
      <c r="H113" s="5">
        <f t="shared" si="15"/>
        <v>0</v>
      </c>
      <c r="I113" s="5">
        <f t="shared" si="15"/>
        <v>0.001665407113980018</v>
      </c>
      <c r="J113" s="5">
        <f t="shared" si="15"/>
        <v>0</v>
      </c>
      <c r="K113" s="5">
        <f t="shared" si="15"/>
        <v>0.00036572624461141725</v>
      </c>
    </row>
    <row r="114" spans="2:11" ht="12.75">
      <c r="B114" s="5"/>
      <c r="C114" s="5">
        <f t="shared" si="15"/>
        <v>0</v>
      </c>
      <c r="D114" s="5">
        <f t="shared" si="15"/>
        <v>0.10604722995984167</v>
      </c>
      <c r="E114" s="5">
        <f t="shared" si="15"/>
        <v>0</v>
      </c>
      <c r="F114" s="5">
        <f t="shared" si="15"/>
        <v>0.023288152691967913</v>
      </c>
      <c r="G114" s="5">
        <f t="shared" si="15"/>
        <v>0</v>
      </c>
      <c r="H114" s="5">
        <f t="shared" si="15"/>
        <v>0.005114118077481014</v>
      </c>
      <c r="I114" s="5">
        <f t="shared" si="15"/>
        <v>0</v>
      </c>
      <c r="J114" s="5">
        <f t="shared" si="15"/>
        <v>0.0011230690581756056</v>
      </c>
      <c r="K114" s="5">
        <f t="shared" si="15"/>
        <v>0</v>
      </c>
    </row>
    <row r="115" spans="2:11" ht="12.75">
      <c r="B115" s="5"/>
      <c r="C115" s="5">
        <f t="shared" si="15"/>
        <v>0.3256489366785061</v>
      </c>
      <c r="D115" s="5">
        <f t="shared" si="15"/>
        <v>0</v>
      </c>
      <c r="E115" s="5">
        <f t="shared" si="15"/>
        <v>0.07151306228571822</v>
      </c>
      <c r="F115" s="5">
        <f t="shared" si="15"/>
        <v>0</v>
      </c>
      <c r="G115" s="5">
        <f t="shared" si="15"/>
        <v>0.015704390530621875</v>
      </c>
      <c r="H115" s="5">
        <f t="shared" si="15"/>
        <v>0</v>
      </c>
      <c r="I115" s="5">
        <f t="shared" si="15"/>
        <v>0.0034487109635009962</v>
      </c>
      <c r="J115" s="5">
        <f t="shared" si="15"/>
        <v>0</v>
      </c>
      <c r="K115" s="5">
        <f t="shared" si="15"/>
        <v>0.0007573428135641885</v>
      </c>
    </row>
    <row r="116" spans="2:11" ht="12.75">
      <c r="B116" s="5">
        <f>1</f>
        <v>1</v>
      </c>
      <c r="C116" s="5">
        <f t="shared" si="15"/>
        <v>0</v>
      </c>
      <c r="D116" s="5">
        <f t="shared" si="15"/>
        <v>0.21960170671866444</v>
      </c>
      <c r="E116" s="5">
        <f t="shared" si="15"/>
        <v>0</v>
      </c>
      <c r="F116" s="5">
        <f t="shared" si="15"/>
        <v>0.04822490959375031</v>
      </c>
      <c r="G116" s="5">
        <f t="shared" si="15"/>
        <v>0</v>
      </c>
      <c r="H116" s="5">
        <f t="shared" si="15"/>
        <v>0.010590272453140863</v>
      </c>
      <c r="I116" s="5">
        <f t="shared" si="15"/>
        <v>0</v>
      </c>
      <c r="J116" s="5">
        <f t="shared" si="15"/>
        <v>0.002325641905325391</v>
      </c>
      <c r="K116" s="5">
        <f t="shared" si="15"/>
        <v>0</v>
      </c>
    </row>
    <row r="117" spans="2:11" ht="12.75">
      <c r="B117" s="5"/>
      <c r="C117" s="5">
        <f aca="true" t="shared" si="16" ref="C117:K125">B116*(1-$G$105)</f>
        <v>0.674351063321494</v>
      </c>
      <c r="D117" s="5">
        <f t="shared" si="16"/>
        <v>0</v>
      </c>
      <c r="E117" s="5">
        <f t="shared" si="16"/>
        <v>0.14808864443294623</v>
      </c>
      <c r="F117" s="5">
        <f t="shared" si="16"/>
        <v>0</v>
      </c>
      <c r="G117" s="5">
        <f t="shared" si="16"/>
        <v>0.03252051906312844</v>
      </c>
      <c r="H117" s="5">
        <f t="shared" si="16"/>
        <v>0</v>
      </c>
      <c r="I117" s="5">
        <f t="shared" si="16"/>
        <v>0.007141561489639867</v>
      </c>
      <c r="J117" s="5">
        <f t="shared" si="16"/>
        <v>0</v>
      </c>
      <c r="K117" s="5">
        <f t="shared" si="16"/>
        <v>0.0015682990917612026</v>
      </c>
    </row>
    <row r="118" spans="2:11" ht="12.75">
      <c r="B118" s="5"/>
      <c r="C118" s="5">
        <f t="shared" si="16"/>
        <v>0</v>
      </c>
      <c r="D118" s="5">
        <f t="shared" si="16"/>
        <v>0.45474935660282956</v>
      </c>
      <c r="E118" s="5">
        <f t="shared" si="16"/>
        <v>0</v>
      </c>
      <c r="F118" s="5">
        <f t="shared" si="16"/>
        <v>0.09986373483919593</v>
      </c>
      <c r="G118" s="5">
        <f t="shared" si="16"/>
        <v>0</v>
      </c>
      <c r="H118" s="5">
        <f t="shared" si="16"/>
        <v>0.02193024660998758</v>
      </c>
      <c r="I118" s="5">
        <f t="shared" si="16"/>
        <v>0</v>
      </c>
      <c r="J118" s="5">
        <f t="shared" si="16"/>
        <v>0.004815919584314477</v>
      </c>
      <c r="K118" s="5">
        <f t="shared" si="16"/>
        <v>0</v>
      </c>
    </row>
    <row r="119" spans="2:11" ht="12.75">
      <c r="B119" s="5"/>
      <c r="C119" s="5">
        <f t="shared" si="16"/>
        <v>0</v>
      </c>
      <c r="D119" s="5">
        <f t="shared" si="16"/>
        <v>0</v>
      </c>
      <c r="E119" s="5">
        <f t="shared" si="16"/>
        <v>0.30666071216988333</v>
      </c>
      <c r="F119" s="5">
        <f t="shared" si="16"/>
        <v>0</v>
      </c>
      <c r="G119" s="5">
        <f t="shared" si="16"/>
        <v>0.0673432157760675</v>
      </c>
      <c r="H119" s="5">
        <f t="shared" si="16"/>
        <v>0</v>
      </c>
      <c r="I119" s="5">
        <f t="shared" si="16"/>
        <v>0.014788685120347712</v>
      </c>
      <c r="J119" s="5">
        <f t="shared" si="16"/>
        <v>0</v>
      </c>
      <c r="K119" s="5">
        <f t="shared" si="16"/>
        <v>0.0032476204925532748</v>
      </c>
    </row>
    <row r="120" spans="2:11" ht="12.75">
      <c r="B120" s="5"/>
      <c r="C120" s="5">
        <f t="shared" si="16"/>
        <v>0</v>
      </c>
      <c r="D120" s="5">
        <f t="shared" si="16"/>
        <v>0</v>
      </c>
      <c r="E120" s="5">
        <f t="shared" si="16"/>
        <v>0</v>
      </c>
      <c r="F120" s="5">
        <f t="shared" si="16"/>
        <v>0.20679697733068744</v>
      </c>
      <c r="G120" s="5">
        <f t="shared" si="16"/>
        <v>0</v>
      </c>
      <c r="H120" s="5">
        <f t="shared" si="16"/>
        <v>0.045412969166079925</v>
      </c>
      <c r="I120" s="5">
        <f t="shared" si="16"/>
        <v>0</v>
      </c>
      <c r="J120" s="5">
        <f t="shared" si="16"/>
        <v>0.009972765536033235</v>
      </c>
      <c r="K120" s="5">
        <f t="shared" si="16"/>
        <v>0</v>
      </c>
    </row>
    <row r="121" spans="2:11" ht="12.75">
      <c r="B121" s="5"/>
      <c r="C121" s="5">
        <f t="shared" si="16"/>
        <v>0</v>
      </c>
      <c r="D121" s="5">
        <f t="shared" si="16"/>
        <v>0</v>
      </c>
      <c r="E121" s="5">
        <f t="shared" si="16"/>
        <v>0</v>
      </c>
      <c r="F121" s="5">
        <f t="shared" si="16"/>
        <v>0</v>
      </c>
      <c r="G121" s="5">
        <f t="shared" si="16"/>
        <v>0.13945376155461997</v>
      </c>
      <c r="H121" s="5">
        <f t="shared" si="16"/>
        <v>0</v>
      </c>
      <c r="I121" s="5">
        <f t="shared" si="16"/>
        <v>0.030624284045732218</v>
      </c>
      <c r="J121" s="5">
        <f t="shared" si="16"/>
        <v>0</v>
      </c>
      <c r="K121" s="5">
        <f t="shared" si="16"/>
        <v>0.006725145043479961</v>
      </c>
    </row>
    <row r="122" spans="2:11" ht="12.75">
      <c r="B122" s="5"/>
      <c r="C122" s="5">
        <f t="shared" si="16"/>
        <v>0</v>
      </c>
      <c r="D122" s="5">
        <f t="shared" si="16"/>
        <v>0</v>
      </c>
      <c r="E122" s="5">
        <f t="shared" si="16"/>
        <v>0</v>
      </c>
      <c r="F122" s="5">
        <f t="shared" si="16"/>
        <v>0</v>
      </c>
      <c r="G122" s="5">
        <f t="shared" si="16"/>
        <v>0</v>
      </c>
      <c r="H122" s="5">
        <f t="shared" si="16"/>
        <v>0.09404079238854006</v>
      </c>
      <c r="I122" s="5">
        <f t="shared" si="16"/>
        <v>0</v>
      </c>
      <c r="J122" s="5">
        <f t="shared" si="16"/>
        <v>0.020651518509698985</v>
      </c>
      <c r="K122" s="5">
        <f t="shared" si="16"/>
        <v>0</v>
      </c>
    </row>
    <row r="123" spans="2:11" ht="12.75">
      <c r="B123" s="5"/>
      <c r="C123" s="5">
        <f t="shared" si="16"/>
        <v>0</v>
      </c>
      <c r="D123" s="5">
        <f t="shared" si="16"/>
        <v>0</v>
      </c>
      <c r="E123" s="5">
        <f t="shared" si="16"/>
        <v>0</v>
      </c>
      <c r="F123" s="5">
        <f t="shared" si="16"/>
        <v>0</v>
      </c>
      <c r="G123" s="5">
        <f t="shared" si="16"/>
        <v>0</v>
      </c>
      <c r="H123" s="5">
        <f t="shared" si="16"/>
        <v>0</v>
      </c>
      <c r="I123" s="5">
        <f t="shared" si="16"/>
        <v>0.06341650834280785</v>
      </c>
      <c r="J123" s="5">
        <f t="shared" si="16"/>
        <v>0</v>
      </c>
      <c r="K123" s="5">
        <f t="shared" si="16"/>
        <v>0.013926373466219026</v>
      </c>
    </row>
    <row r="124" spans="2:11" ht="12.75">
      <c r="B124" s="5"/>
      <c r="C124" s="5">
        <f t="shared" si="16"/>
        <v>0</v>
      </c>
      <c r="D124" s="5">
        <f t="shared" si="16"/>
        <v>0</v>
      </c>
      <c r="E124" s="5">
        <f t="shared" si="16"/>
        <v>0</v>
      </c>
      <c r="F124" s="5">
        <f t="shared" si="16"/>
        <v>0</v>
      </c>
      <c r="G124" s="5">
        <f t="shared" si="16"/>
        <v>0</v>
      </c>
      <c r="H124" s="5">
        <f t="shared" si="16"/>
        <v>0</v>
      </c>
      <c r="I124" s="5">
        <f t="shared" si="16"/>
        <v>0</v>
      </c>
      <c r="J124" s="5">
        <f t="shared" si="16"/>
        <v>0.04276498983310886</v>
      </c>
      <c r="K124" s="5">
        <f t="shared" si="16"/>
        <v>0</v>
      </c>
    </row>
    <row r="125" spans="2:11" ht="12.75">
      <c r="B125" s="5"/>
      <c r="C125" s="5">
        <f t="shared" si="16"/>
        <v>0</v>
      </c>
      <c r="D125" s="5">
        <f t="shared" si="16"/>
        <v>0</v>
      </c>
      <c r="E125" s="5">
        <f t="shared" si="16"/>
        <v>0</v>
      </c>
      <c r="F125" s="5">
        <f t="shared" si="16"/>
        <v>0</v>
      </c>
      <c r="G125" s="5">
        <f t="shared" si="16"/>
        <v>0</v>
      </c>
      <c r="H125" s="5">
        <f t="shared" si="16"/>
        <v>0</v>
      </c>
      <c r="I125" s="5">
        <f t="shared" si="16"/>
        <v>0</v>
      </c>
      <c r="J125" s="5">
        <f t="shared" si="16"/>
        <v>0</v>
      </c>
      <c r="K125" s="5">
        <f t="shared" si="16"/>
        <v>0.028838616366889842</v>
      </c>
    </row>
    <row r="128" spans="2:5" ht="12.75">
      <c r="B128" s="2" t="s">
        <v>66</v>
      </c>
      <c r="C128" s="2"/>
      <c r="D128" s="2"/>
      <c r="E128" s="2"/>
    </row>
    <row r="131" spans="2:11" ht="12.75">
      <c r="B131" s="5">
        <f aca="true" t="shared" si="17" ref="B131:K131">B107*B29</f>
        <v>0</v>
      </c>
      <c r="C131" s="5">
        <f t="shared" si="17"/>
        <v>0</v>
      </c>
      <c r="D131" s="5">
        <f t="shared" si="17"/>
        <v>0</v>
      </c>
      <c r="E131" s="5">
        <f t="shared" si="17"/>
        <v>0</v>
      </c>
      <c r="F131" s="5">
        <f t="shared" si="17"/>
        <v>0</v>
      </c>
      <c r="G131" s="5">
        <f t="shared" si="17"/>
        <v>0</v>
      </c>
      <c r="H131" s="5">
        <f t="shared" si="17"/>
        <v>0</v>
      </c>
      <c r="I131" s="5">
        <f t="shared" si="17"/>
        <v>0</v>
      </c>
      <c r="J131" s="5">
        <f t="shared" si="17"/>
        <v>0</v>
      </c>
      <c r="K131" s="5">
        <f t="shared" si="17"/>
        <v>4.1185750091265026E-05</v>
      </c>
    </row>
    <row r="132" spans="2:11" ht="12.75">
      <c r="B132" s="5">
        <f aca="true" t="shared" si="18" ref="B132:K132">B108*B30</f>
        <v>0</v>
      </c>
      <c r="C132" s="5">
        <f t="shared" si="18"/>
        <v>0</v>
      </c>
      <c r="D132" s="5">
        <f t="shared" si="18"/>
        <v>0</v>
      </c>
      <c r="E132" s="5">
        <f t="shared" si="18"/>
        <v>0</v>
      </c>
      <c r="F132" s="5">
        <f t="shared" si="18"/>
        <v>0</v>
      </c>
      <c r="G132" s="5">
        <f t="shared" si="18"/>
        <v>0</v>
      </c>
      <c r="H132" s="5">
        <f t="shared" si="18"/>
        <v>0</v>
      </c>
      <c r="I132" s="5">
        <f t="shared" si="18"/>
        <v>0</v>
      </c>
      <c r="J132" s="5">
        <f t="shared" si="18"/>
        <v>0.00012647285297886688</v>
      </c>
      <c r="K132" s="5">
        <f t="shared" si="18"/>
        <v>0</v>
      </c>
    </row>
    <row r="133" spans="2:11" ht="12.75">
      <c r="B133" s="5">
        <f aca="true" t="shared" si="19" ref="B133:K133">B109*B31</f>
        <v>0</v>
      </c>
      <c r="C133" s="5">
        <f t="shared" si="19"/>
        <v>0</v>
      </c>
      <c r="D133" s="5">
        <f t="shared" si="19"/>
        <v>0</v>
      </c>
      <c r="E133" s="5">
        <f t="shared" si="19"/>
        <v>0</v>
      </c>
      <c r="F133" s="5">
        <f t="shared" si="19"/>
        <v>0</v>
      </c>
      <c r="G133" s="5">
        <f t="shared" si="19"/>
        <v>0</v>
      </c>
      <c r="H133" s="5">
        <f t="shared" si="19"/>
        <v>0</v>
      </c>
      <c r="I133" s="5">
        <f t="shared" si="19"/>
        <v>0.0003883717670594639</v>
      </c>
      <c r="J133" s="5">
        <f t="shared" si="19"/>
        <v>0</v>
      </c>
      <c r="K133" s="5">
        <f t="shared" si="19"/>
        <v>0.0007675839259884165</v>
      </c>
    </row>
    <row r="134" spans="2:11" ht="12.75">
      <c r="B134" s="5">
        <f aca="true" t="shared" si="20" ref="B134:K134">B110*B32</f>
        <v>0</v>
      </c>
      <c r="C134" s="5">
        <f t="shared" si="20"/>
        <v>0</v>
      </c>
      <c r="D134" s="5">
        <f t="shared" si="20"/>
        <v>0</v>
      </c>
      <c r="E134" s="5">
        <f t="shared" si="20"/>
        <v>0</v>
      </c>
      <c r="F134" s="5">
        <f t="shared" si="20"/>
        <v>0</v>
      </c>
      <c r="G134" s="5">
        <f t="shared" si="20"/>
        <v>0</v>
      </c>
      <c r="H134" s="5">
        <f t="shared" si="20"/>
        <v>0.0011926087369444733</v>
      </c>
      <c r="I134" s="5">
        <f t="shared" si="20"/>
        <v>0</v>
      </c>
      <c r="J134" s="5">
        <f t="shared" si="20"/>
        <v>0.002095191312644776</v>
      </c>
      <c r="K134" s="5">
        <f t="shared" si="20"/>
        <v>0</v>
      </c>
    </row>
    <row r="135" spans="2:11" ht="12.75">
      <c r="B135" s="5">
        <f aca="true" t="shared" si="21" ref="B135:K135">B111*B33</f>
        <v>0</v>
      </c>
      <c r="C135" s="5">
        <f t="shared" si="21"/>
        <v>0</v>
      </c>
      <c r="D135" s="5">
        <f t="shared" si="21"/>
        <v>0</v>
      </c>
      <c r="E135" s="5">
        <f t="shared" si="21"/>
        <v>0</v>
      </c>
      <c r="F135" s="5">
        <f t="shared" si="21"/>
        <v>0</v>
      </c>
      <c r="G135" s="5">
        <f t="shared" si="21"/>
        <v>0.0036622528208095006</v>
      </c>
      <c r="H135" s="5">
        <f t="shared" si="21"/>
        <v>0</v>
      </c>
      <c r="I135" s="5">
        <f t="shared" si="21"/>
        <v>0.005629658789195065</v>
      </c>
      <c r="J135" s="5">
        <f t="shared" si="21"/>
        <v>0</v>
      </c>
      <c r="K135" s="5">
        <f t="shared" si="21"/>
        <v>0.0063580252029478285</v>
      </c>
    </row>
    <row r="136" spans="2:11" ht="12.75">
      <c r="B136" s="5">
        <f aca="true" t="shared" si="22" ref="B136:K136">B112*B34</f>
        <v>0</v>
      </c>
      <c r="C136" s="5">
        <f t="shared" si="22"/>
        <v>0</v>
      </c>
      <c r="D136" s="5">
        <f t="shared" si="22"/>
        <v>0</v>
      </c>
      <c r="E136" s="5">
        <f t="shared" si="22"/>
        <v>0</v>
      </c>
      <c r="F136" s="5">
        <f t="shared" si="22"/>
        <v>0.011246014982155541</v>
      </c>
      <c r="G136" s="5">
        <f t="shared" si="22"/>
        <v>0</v>
      </c>
      <c r="H136" s="5">
        <f t="shared" si="22"/>
        <v>0.014817864503190161</v>
      </c>
      <c r="I136" s="5">
        <f t="shared" si="22"/>
        <v>0</v>
      </c>
      <c r="J136" s="5">
        <f t="shared" si="22"/>
        <v>0.015185465562523549</v>
      </c>
      <c r="K136" s="5">
        <f t="shared" si="22"/>
        <v>0</v>
      </c>
    </row>
    <row r="137" spans="2:11" ht="12.75">
      <c r="B137" s="5">
        <f aca="true" t="shared" si="23" ref="B137:K137">B113*B35</f>
        <v>0</v>
      </c>
      <c r="C137" s="5">
        <f t="shared" si="23"/>
        <v>0</v>
      </c>
      <c r="D137" s="5">
        <f t="shared" si="23"/>
        <v>0</v>
      </c>
      <c r="E137" s="5">
        <f t="shared" si="23"/>
        <v>0.034534167674123456</v>
      </c>
      <c r="F137" s="5">
        <f t="shared" si="23"/>
        <v>0</v>
      </c>
      <c r="G137" s="5">
        <f t="shared" si="23"/>
        <v>0.0379188108067302</v>
      </c>
      <c r="H137" s="5">
        <f t="shared" si="23"/>
        <v>0</v>
      </c>
      <c r="I137" s="5">
        <f t="shared" si="23"/>
        <v>0.034973549393580376</v>
      </c>
      <c r="J137" s="5">
        <f t="shared" si="23"/>
        <v>0</v>
      </c>
      <c r="K137" s="5">
        <f t="shared" si="23"/>
        <v>0.03072100454735905</v>
      </c>
    </row>
    <row r="138" spans="2:11" ht="12.75">
      <c r="B138" s="5">
        <f aca="true" t="shared" si="24" ref="B138:K138">B114*B36</f>
        <v>0</v>
      </c>
      <c r="C138" s="5">
        <f t="shared" si="24"/>
        <v>0</v>
      </c>
      <c r="D138" s="5">
        <f t="shared" si="24"/>
        <v>0.10604722995984167</v>
      </c>
      <c r="E138" s="5">
        <f t="shared" si="24"/>
        <v>0</v>
      </c>
      <c r="F138" s="5">
        <f t="shared" si="24"/>
        <v>0.09315261076787165</v>
      </c>
      <c r="G138" s="5">
        <f t="shared" si="24"/>
        <v>0</v>
      </c>
      <c r="H138" s="5">
        <f t="shared" si="24"/>
        <v>0.07671177116221521</v>
      </c>
      <c r="I138" s="5">
        <f t="shared" si="24"/>
        <v>0</v>
      </c>
      <c r="J138" s="5">
        <f t="shared" si="24"/>
        <v>0.06289186725783391</v>
      </c>
      <c r="K138" s="5">
        <f t="shared" si="24"/>
        <v>0</v>
      </c>
    </row>
    <row r="139" spans="2:11" ht="12.75">
      <c r="B139" s="5">
        <f aca="true" t="shared" si="25" ref="B139:K139">B115*B37</f>
        <v>0</v>
      </c>
      <c r="C139" s="5">
        <f t="shared" si="25"/>
        <v>0.3256489366785061</v>
      </c>
      <c r="D139" s="5">
        <f t="shared" si="25"/>
        <v>0</v>
      </c>
      <c r="E139" s="5">
        <f t="shared" si="25"/>
        <v>0.21453918685715465</v>
      </c>
      <c r="F139" s="5">
        <f t="shared" si="25"/>
        <v>0</v>
      </c>
      <c r="G139" s="5">
        <f t="shared" si="25"/>
        <v>0.15704390530621876</v>
      </c>
      <c r="H139" s="5">
        <f t="shared" si="25"/>
        <v>0</v>
      </c>
      <c r="I139" s="5">
        <f t="shared" si="25"/>
        <v>0.12070488372253486</v>
      </c>
      <c r="J139" s="5">
        <f t="shared" si="25"/>
        <v>0</v>
      </c>
      <c r="K139" s="5">
        <f t="shared" si="25"/>
        <v>0.09542519450908775</v>
      </c>
    </row>
    <row r="140" spans="2:11" ht="12.75">
      <c r="B140" s="5">
        <f aca="true" t="shared" si="26" ref="B140:K140">B116*B38</f>
        <v>1</v>
      </c>
      <c r="C140" s="5">
        <f t="shared" si="26"/>
        <v>0</v>
      </c>
      <c r="D140" s="5">
        <f t="shared" si="26"/>
        <v>0.4392034134373289</v>
      </c>
      <c r="E140" s="5">
        <f t="shared" si="26"/>
        <v>0</v>
      </c>
      <c r="F140" s="5">
        <f t="shared" si="26"/>
        <v>0.28934945756250186</v>
      </c>
      <c r="G140" s="5">
        <f t="shared" si="26"/>
        <v>0</v>
      </c>
      <c r="H140" s="5">
        <f t="shared" si="26"/>
        <v>0.21180544906281726</v>
      </c>
      <c r="I140" s="5">
        <f t="shared" si="26"/>
        <v>0</v>
      </c>
      <c r="J140" s="5">
        <f t="shared" si="26"/>
        <v>0.16279493337277737</v>
      </c>
      <c r="K140" s="5">
        <f t="shared" si="26"/>
        <v>0</v>
      </c>
    </row>
    <row r="141" spans="2:11" ht="12.75">
      <c r="B141" s="5">
        <f aca="true" t="shared" si="27" ref="B141:K141">B117*B39</f>
        <v>0</v>
      </c>
      <c r="C141" s="5">
        <f t="shared" si="27"/>
        <v>0.674351063321494</v>
      </c>
      <c r="D141" s="5">
        <f t="shared" si="27"/>
        <v>0</v>
      </c>
      <c r="E141" s="5">
        <f t="shared" si="27"/>
        <v>0.4442659332988387</v>
      </c>
      <c r="F141" s="5">
        <f t="shared" si="27"/>
        <v>0</v>
      </c>
      <c r="G141" s="5">
        <f t="shared" si="27"/>
        <v>0.3252051906312844</v>
      </c>
      <c r="H141" s="5">
        <f t="shared" si="27"/>
        <v>0</v>
      </c>
      <c r="I141" s="5">
        <f t="shared" si="27"/>
        <v>0.24995465213739534</v>
      </c>
      <c r="J141" s="5">
        <f t="shared" si="27"/>
        <v>0</v>
      </c>
      <c r="K141" s="5">
        <f t="shared" si="27"/>
        <v>0.19760568556191152</v>
      </c>
    </row>
    <row r="142" spans="2:11" ht="12.75">
      <c r="B142" s="5">
        <f aca="true" t="shared" si="28" ref="B142:K142">B118*B40</f>
        <v>0</v>
      </c>
      <c r="C142" s="5">
        <f t="shared" si="28"/>
        <v>0</v>
      </c>
      <c r="D142" s="5">
        <f t="shared" si="28"/>
        <v>0.45474935660282956</v>
      </c>
      <c r="E142" s="5">
        <f t="shared" si="28"/>
        <v>0</v>
      </c>
      <c r="F142" s="5">
        <f t="shared" si="28"/>
        <v>0.3994549393567837</v>
      </c>
      <c r="G142" s="5">
        <f t="shared" si="28"/>
        <v>0</v>
      </c>
      <c r="H142" s="5">
        <f t="shared" si="28"/>
        <v>0.32895369914981365</v>
      </c>
      <c r="I142" s="5">
        <f t="shared" si="28"/>
        <v>0</v>
      </c>
      <c r="J142" s="5">
        <f t="shared" si="28"/>
        <v>0.26969149672161075</v>
      </c>
      <c r="K142" s="5">
        <f t="shared" si="28"/>
        <v>0</v>
      </c>
    </row>
    <row r="143" spans="2:11" ht="12.75">
      <c r="B143" s="5">
        <f aca="true" t="shared" si="29" ref="B143:K143">B119*B41</f>
        <v>0</v>
      </c>
      <c r="C143" s="5">
        <f t="shared" si="29"/>
        <v>0</v>
      </c>
      <c r="D143" s="5">
        <f t="shared" si="29"/>
        <v>0</v>
      </c>
      <c r="E143" s="5">
        <f t="shared" si="29"/>
        <v>0.30666071216988333</v>
      </c>
      <c r="F143" s="5">
        <f t="shared" si="29"/>
        <v>0</v>
      </c>
      <c r="G143" s="5">
        <f t="shared" si="29"/>
        <v>0.3367160788803375</v>
      </c>
      <c r="H143" s="5">
        <f t="shared" si="29"/>
        <v>0</v>
      </c>
      <c r="I143" s="5">
        <f t="shared" si="29"/>
        <v>0.310562387527302</v>
      </c>
      <c r="J143" s="5">
        <f t="shared" si="29"/>
        <v>0</v>
      </c>
      <c r="K143" s="5">
        <f t="shared" si="29"/>
        <v>0.27280012137447507</v>
      </c>
    </row>
    <row r="144" spans="2:11" ht="12.75">
      <c r="B144" s="5">
        <f aca="true" t="shared" si="30" ref="B144:K144">B120*B42</f>
        <v>0</v>
      </c>
      <c r="C144" s="5">
        <f t="shared" si="30"/>
        <v>0</v>
      </c>
      <c r="D144" s="5">
        <f t="shared" si="30"/>
        <v>0</v>
      </c>
      <c r="E144" s="5">
        <f t="shared" si="30"/>
        <v>0</v>
      </c>
      <c r="F144" s="5">
        <f t="shared" si="30"/>
        <v>0.20679697733068744</v>
      </c>
      <c r="G144" s="5">
        <f t="shared" si="30"/>
        <v>0</v>
      </c>
      <c r="H144" s="5">
        <f t="shared" si="30"/>
        <v>0.27247781499647955</v>
      </c>
      <c r="I144" s="5">
        <f t="shared" si="30"/>
        <v>0</v>
      </c>
      <c r="J144" s="5">
        <f t="shared" si="30"/>
        <v>0.27923743500893056</v>
      </c>
      <c r="K144" s="5">
        <f t="shared" si="30"/>
        <v>0</v>
      </c>
    </row>
    <row r="145" spans="2:11" ht="12.75">
      <c r="B145" s="5">
        <f aca="true" t="shared" si="31" ref="B145:K145">B121*B43</f>
        <v>0</v>
      </c>
      <c r="C145" s="5">
        <f t="shared" si="31"/>
        <v>0</v>
      </c>
      <c r="D145" s="5">
        <f t="shared" si="31"/>
        <v>0</v>
      </c>
      <c r="E145" s="5">
        <f t="shared" si="31"/>
        <v>0</v>
      </c>
      <c r="F145" s="5">
        <f t="shared" si="31"/>
        <v>0</v>
      </c>
      <c r="G145" s="5">
        <f t="shared" si="31"/>
        <v>0.13945376155461997</v>
      </c>
      <c r="H145" s="5">
        <f t="shared" si="31"/>
        <v>0</v>
      </c>
      <c r="I145" s="5">
        <f t="shared" si="31"/>
        <v>0.21436998832012552</v>
      </c>
      <c r="J145" s="5">
        <f t="shared" si="31"/>
        <v>0</v>
      </c>
      <c r="K145" s="5">
        <f t="shared" si="31"/>
        <v>0.24210522156527858</v>
      </c>
    </row>
    <row r="146" spans="2:11" ht="12.75">
      <c r="B146" s="5">
        <f aca="true" t="shared" si="32" ref="B146:K146">B122*B44</f>
        <v>0</v>
      </c>
      <c r="C146" s="5">
        <f t="shared" si="32"/>
        <v>0</v>
      </c>
      <c r="D146" s="5">
        <f t="shared" si="32"/>
        <v>0</v>
      </c>
      <c r="E146" s="5">
        <f t="shared" si="32"/>
        <v>0</v>
      </c>
      <c r="F146" s="5">
        <f t="shared" si="32"/>
        <v>0</v>
      </c>
      <c r="G146" s="5">
        <f t="shared" si="32"/>
        <v>0</v>
      </c>
      <c r="H146" s="5">
        <f t="shared" si="32"/>
        <v>0.09404079238854006</v>
      </c>
      <c r="I146" s="5">
        <f t="shared" si="32"/>
        <v>0</v>
      </c>
      <c r="J146" s="5">
        <f t="shared" si="32"/>
        <v>0.16521214807759188</v>
      </c>
      <c r="K146" s="5">
        <f t="shared" si="32"/>
        <v>0</v>
      </c>
    </row>
    <row r="147" spans="2:11" ht="12.75">
      <c r="B147" s="5">
        <f aca="true" t="shared" si="33" ref="B147:K147">B123*B45</f>
        <v>0</v>
      </c>
      <c r="C147" s="5">
        <f t="shared" si="33"/>
        <v>0</v>
      </c>
      <c r="D147" s="5">
        <f t="shared" si="33"/>
        <v>0</v>
      </c>
      <c r="E147" s="5">
        <f t="shared" si="33"/>
        <v>0</v>
      </c>
      <c r="F147" s="5">
        <f t="shared" si="33"/>
        <v>0</v>
      </c>
      <c r="G147" s="5">
        <f t="shared" si="33"/>
        <v>0</v>
      </c>
      <c r="H147" s="5">
        <f t="shared" si="33"/>
        <v>0</v>
      </c>
      <c r="I147" s="5">
        <f t="shared" si="33"/>
        <v>0.06341650834280785</v>
      </c>
      <c r="J147" s="5">
        <f t="shared" si="33"/>
        <v>0</v>
      </c>
      <c r="K147" s="5">
        <f t="shared" si="33"/>
        <v>0.12533736119597122</v>
      </c>
    </row>
    <row r="148" spans="2:11" ht="12.75">
      <c r="B148" s="5">
        <f aca="true" t="shared" si="34" ref="B148:K148">B124*B46</f>
        <v>0</v>
      </c>
      <c r="C148" s="5">
        <f t="shared" si="34"/>
        <v>0</v>
      </c>
      <c r="D148" s="5">
        <f t="shared" si="34"/>
        <v>0</v>
      </c>
      <c r="E148" s="5">
        <f t="shared" si="34"/>
        <v>0</v>
      </c>
      <c r="F148" s="5">
        <f t="shared" si="34"/>
        <v>0</v>
      </c>
      <c r="G148" s="5">
        <f t="shared" si="34"/>
        <v>0</v>
      </c>
      <c r="H148" s="5">
        <f t="shared" si="34"/>
        <v>0</v>
      </c>
      <c r="I148" s="5">
        <f t="shared" si="34"/>
        <v>0</v>
      </c>
      <c r="J148" s="5">
        <f t="shared" si="34"/>
        <v>0.04276498983310886</v>
      </c>
      <c r="K148" s="5">
        <f t="shared" si="34"/>
        <v>0</v>
      </c>
    </row>
    <row r="149" spans="2:11" ht="12.75">
      <c r="B149" s="5">
        <f aca="true" t="shared" si="35" ref="B149:K149">B125*B47</f>
        <v>0</v>
      </c>
      <c r="C149" s="5">
        <f t="shared" si="35"/>
        <v>0</v>
      </c>
      <c r="D149" s="5">
        <f t="shared" si="35"/>
        <v>0</v>
      </c>
      <c r="E149" s="5">
        <f t="shared" si="35"/>
        <v>0</v>
      </c>
      <c r="F149" s="5">
        <f t="shared" si="35"/>
        <v>0</v>
      </c>
      <c r="G149" s="5">
        <f t="shared" si="35"/>
        <v>0</v>
      </c>
      <c r="H149" s="5">
        <f t="shared" si="35"/>
        <v>0</v>
      </c>
      <c r="I149" s="5">
        <f t="shared" si="35"/>
        <v>0</v>
      </c>
      <c r="J149" s="5">
        <f t="shared" si="35"/>
        <v>0</v>
      </c>
      <c r="K149" s="5">
        <f t="shared" si="35"/>
        <v>0.028838616366889842</v>
      </c>
    </row>
    <row r="151" spans="1:11" ht="12.75">
      <c r="A151" t="s">
        <v>68</v>
      </c>
      <c r="B151">
        <f aca="true" t="shared" si="36" ref="B151:K151">SUM(B131:B149)</f>
        <v>1</v>
      </c>
      <c r="C151">
        <f t="shared" si="36"/>
        <v>1</v>
      </c>
      <c r="D151">
        <f t="shared" si="36"/>
        <v>1</v>
      </c>
      <c r="E151">
        <f t="shared" si="36"/>
        <v>1</v>
      </c>
      <c r="F151">
        <f t="shared" si="36"/>
        <v>1.0000000000000002</v>
      </c>
      <c r="G151">
        <f t="shared" si="36"/>
        <v>1.0000000000000004</v>
      </c>
      <c r="H151">
        <f t="shared" si="36"/>
        <v>1.0000000000000002</v>
      </c>
      <c r="I151">
        <f t="shared" si="36"/>
        <v>1.0000000000000004</v>
      </c>
      <c r="J151">
        <f t="shared" si="36"/>
        <v>1.0000000000000004</v>
      </c>
      <c r="K151">
        <f t="shared" si="36"/>
        <v>1.0000000000000007</v>
      </c>
    </row>
    <row r="153" spans="1:13" ht="12.75">
      <c r="A153" s="32" t="s">
        <v>87</v>
      </c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</row>
    <row r="155" ht="12.75">
      <c r="A155" t="s">
        <v>111</v>
      </c>
    </row>
    <row r="157" spans="2:11" ht="12.75">
      <c r="B157" s="5">
        <f aca="true" t="shared" si="37" ref="B157:K157">B131*B4</f>
        <v>0</v>
      </c>
      <c r="C157" s="5">
        <f t="shared" si="37"/>
        <v>0</v>
      </c>
      <c r="D157" s="5">
        <f t="shared" si="37"/>
        <v>0</v>
      </c>
      <c r="E157" s="5">
        <f t="shared" si="37"/>
        <v>0</v>
      </c>
      <c r="F157" s="5">
        <f t="shared" si="37"/>
        <v>0</v>
      </c>
      <c r="G157" s="5">
        <f t="shared" si="37"/>
        <v>0</v>
      </c>
      <c r="H157" s="5">
        <f t="shared" si="37"/>
        <v>0</v>
      </c>
      <c r="I157" s="5">
        <f t="shared" si="37"/>
        <v>0</v>
      </c>
      <c r="J157" s="5">
        <f t="shared" si="37"/>
        <v>0</v>
      </c>
      <c r="K157" s="5">
        <f t="shared" si="37"/>
        <v>0.002344557502909438</v>
      </c>
    </row>
    <row r="158" spans="2:11" ht="12.75">
      <c r="B158" s="5">
        <f aca="true" t="shared" si="38" ref="B158:K158">B132*B5</f>
        <v>0</v>
      </c>
      <c r="C158" s="5">
        <f t="shared" si="38"/>
        <v>0</v>
      </c>
      <c r="D158" s="5">
        <f t="shared" si="38"/>
        <v>0</v>
      </c>
      <c r="E158" s="5">
        <f t="shared" si="38"/>
        <v>0</v>
      </c>
      <c r="F158" s="5">
        <f t="shared" si="38"/>
        <v>0</v>
      </c>
      <c r="G158" s="5">
        <f t="shared" si="38"/>
        <v>0</v>
      </c>
      <c r="H158" s="5">
        <f t="shared" si="38"/>
        <v>0</v>
      </c>
      <c r="I158" s="5">
        <f t="shared" si="38"/>
        <v>0</v>
      </c>
      <c r="J158" s="5">
        <f t="shared" si="38"/>
        <v>0.0051203973588783746</v>
      </c>
      <c r="K158" s="5">
        <f t="shared" si="38"/>
        <v>0</v>
      </c>
    </row>
    <row r="159" spans="2:11" ht="12.75">
      <c r="B159" s="5">
        <f aca="true" t="shared" si="39" ref="B159:K159">B133*B6</f>
        <v>0</v>
      </c>
      <c r="C159" s="5">
        <f t="shared" si="39"/>
        <v>0</v>
      </c>
      <c r="D159" s="5">
        <f t="shared" si="39"/>
        <v>0</v>
      </c>
      <c r="E159" s="5">
        <f t="shared" si="39"/>
        <v>0</v>
      </c>
      <c r="F159" s="5">
        <f t="shared" si="39"/>
        <v>0</v>
      </c>
      <c r="G159" s="5">
        <f t="shared" si="39"/>
        <v>0</v>
      </c>
      <c r="H159" s="5">
        <f t="shared" si="39"/>
        <v>0</v>
      </c>
      <c r="I159" s="5">
        <f t="shared" si="39"/>
        <v>0.011182693996744918</v>
      </c>
      <c r="J159" s="5">
        <f t="shared" si="39"/>
        <v>0</v>
      </c>
      <c r="K159" s="5">
        <f t="shared" si="39"/>
        <v>0.024959441921103925</v>
      </c>
    </row>
    <row r="160" spans="2:11" ht="12.75">
      <c r="B160" s="5">
        <f aca="true" t="shared" si="40" ref="B160:K160">B134*B7</f>
        <v>0</v>
      </c>
      <c r="C160" s="5">
        <f t="shared" si="40"/>
        <v>0</v>
      </c>
      <c r="D160" s="5">
        <f t="shared" si="40"/>
        <v>0</v>
      </c>
      <c r="E160" s="5">
        <f t="shared" si="40"/>
        <v>0</v>
      </c>
      <c r="F160" s="5">
        <f t="shared" si="40"/>
        <v>0</v>
      </c>
      <c r="G160" s="5">
        <f t="shared" si="40"/>
        <v>0</v>
      </c>
      <c r="H160" s="5">
        <f t="shared" si="40"/>
        <v>0.02442244932573508</v>
      </c>
      <c r="I160" s="5">
        <f t="shared" si="40"/>
        <v>0</v>
      </c>
      <c r="J160" s="5">
        <f t="shared" si="40"/>
        <v>0.04845349674092435</v>
      </c>
      <c r="K160" s="5">
        <f t="shared" si="40"/>
        <v>0</v>
      </c>
    </row>
    <row r="161" spans="2:11" ht="12.75">
      <c r="B161" s="5">
        <f aca="true" t="shared" si="41" ref="B161:K161">B135*B8</f>
        <v>0</v>
      </c>
      <c r="C161" s="5">
        <f t="shared" si="41"/>
        <v>0</v>
      </c>
      <c r="D161" s="5">
        <f t="shared" si="41"/>
        <v>0</v>
      </c>
      <c r="E161" s="5">
        <f t="shared" si="41"/>
        <v>0</v>
      </c>
      <c r="F161" s="5">
        <f t="shared" si="41"/>
        <v>0</v>
      </c>
      <c r="G161" s="5">
        <f t="shared" si="41"/>
        <v>0.05333741862575472</v>
      </c>
      <c r="H161" s="5">
        <f t="shared" si="41"/>
        <v>0</v>
      </c>
      <c r="I161" s="5">
        <f t="shared" si="41"/>
        <v>0.09259253052171992</v>
      </c>
      <c r="J161" s="5">
        <f t="shared" si="41"/>
        <v>0</v>
      </c>
      <c r="K161" s="5">
        <f t="shared" si="41"/>
        <v>0.11809359245162308</v>
      </c>
    </row>
    <row r="162" spans="2:11" ht="12.75">
      <c r="B162" s="5">
        <f aca="true" t="shared" si="42" ref="B162:K162">B136*B9</f>
        <v>0</v>
      </c>
      <c r="C162" s="5">
        <f t="shared" si="42"/>
        <v>0</v>
      </c>
      <c r="D162" s="5">
        <f t="shared" si="42"/>
        <v>0</v>
      </c>
      <c r="E162" s="5">
        <f t="shared" si="42"/>
        <v>0</v>
      </c>
      <c r="F162" s="5">
        <f t="shared" si="42"/>
        <v>0.11648627816626168</v>
      </c>
      <c r="G162" s="5">
        <f t="shared" si="42"/>
        <v>0</v>
      </c>
      <c r="H162" s="5">
        <f t="shared" si="42"/>
        <v>0.17332928274961684</v>
      </c>
      <c r="I162" s="5">
        <f t="shared" si="42"/>
        <v>0</v>
      </c>
      <c r="J162" s="5">
        <f t="shared" si="42"/>
        <v>0.20059709570761816</v>
      </c>
      <c r="K162" s="5">
        <f t="shared" si="42"/>
        <v>0</v>
      </c>
    </row>
    <row r="163" spans="2:11" ht="12.75">
      <c r="B163" s="5">
        <f aca="true" t="shared" si="43" ref="B163:K163">B137*B10</f>
        <v>0</v>
      </c>
      <c r="C163" s="5">
        <f t="shared" si="43"/>
        <v>0</v>
      </c>
      <c r="D163" s="5">
        <f t="shared" si="43"/>
        <v>0</v>
      </c>
      <c r="E163" s="5">
        <f t="shared" si="43"/>
        <v>0.2544002569047405</v>
      </c>
      <c r="F163" s="5">
        <f t="shared" si="43"/>
        <v>0</v>
      </c>
      <c r="G163" s="5">
        <f t="shared" si="43"/>
        <v>0.3154521341824186</v>
      </c>
      <c r="H163" s="5">
        <f t="shared" si="43"/>
        <v>0</v>
      </c>
      <c r="I163" s="5">
        <f t="shared" si="43"/>
        <v>0.32857058457257476</v>
      </c>
      <c r="J163" s="5">
        <f t="shared" si="43"/>
        <v>0</v>
      </c>
      <c r="K163" s="5">
        <f t="shared" si="43"/>
        <v>0.325937696428646</v>
      </c>
    </row>
    <row r="164" spans="2:11" ht="12.75">
      <c r="B164" s="5">
        <f aca="true" t="shared" si="44" ref="B164:K164">B138*B11</f>
        <v>0</v>
      </c>
      <c r="C164" s="5">
        <f t="shared" si="44"/>
        <v>0</v>
      </c>
      <c r="D164" s="5">
        <f t="shared" si="44"/>
        <v>0.5555975496171608</v>
      </c>
      <c r="E164" s="5">
        <f t="shared" si="44"/>
        <v>0</v>
      </c>
      <c r="F164" s="5">
        <f t="shared" si="44"/>
        <v>0.5511454584383784</v>
      </c>
      <c r="G164" s="5">
        <f t="shared" si="44"/>
        <v>0</v>
      </c>
      <c r="H164" s="5">
        <f t="shared" si="44"/>
        <v>0.512558477410762</v>
      </c>
      <c r="I164" s="5">
        <f t="shared" si="44"/>
        <v>0</v>
      </c>
      <c r="J164" s="5">
        <f t="shared" si="44"/>
        <v>0.47455451412647087</v>
      </c>
      <c r="K164" s="5">
        <f t="shared" si="44"/>
        <v>0</v>
      </c>
    </row>
    <row r="165" spans="2:11" ht="12.75">
      <c r="B165" s="5">
        <f aca="true" t="shared" si="45" ref="B165:K165">B139*B12</f>
        <v>0</v>
      </c>
      <c r="C165" s="5">
        <f t="shared" si="45"/>
        <v>1.2133975055543325</v>
      </c>
      <c r="D165" s="5">
        <f t="shared" si="45"/>
        <v>0</v>
      </c>
      <c r="E165" s="5">
        <f t="shared" si="45"/>
        <v>0.9027557693435757</v>
      </c>
      <c r="F165" s="5">
        <f t="shared" si="45"/>
        <v>0</v>
      </c>
      <c r="G165" s="5">
        <f t="shared" si="45"/>
        <v>0.7462682036298831</v>
      </c>
      <c r="H165" s="5">
        <f t="shared" si="45"/>
        <v>0</v>
      </c>
      <c r="I165" s="5">
        <f t="shared" si="45"/>
        <v>0.6477522085088656</v>
      </c>
      <c r="J165" s="5">
        <f t="shared" si="45"/>
        <v>0</v>
      </c>
      <c r="K165" s="5">
        <f t="shared" si="45"/>
        <v>0.5783055007049255</v>
      </c>
    </row>
    <row r="166" spans="2:11" ht="12.75">
      <c r="B166" s="5">
        <f aca="true" t="shared" si="46" ref="B166:K166">B140*B13</f>
        <v>2.65</v>
      </c>
      <c r="C166" s="5">
        <f t="shared" si="46"/>
        <v>0</v>
      </c>
      <c r="D166" s="5">
        <f t="shared" si="46"/>
        <v>1.3143825651031915</v>
      </c>
      <c r="E166" s="5">
        <f t="shared" si="46"/>
        <v>0</v>
      </c>
      <c r="F166" s="5">
        <f t="shared" si="46"/>
        <v>0.9778876570456105</v>
      </c>
      <c r="G166" s="5">
        <f t="shared" si="46"/>
        <v>0</v>
      </c>
      <c r="H166" s="5">
        <f t="shared" si="46"/>
        <v>0.8083764069499116</v>
      </c>
      <c r="I166" s="5">
        <f t="shared" si="46"/>
        <v>0</v>
      </c>
      <c r="J166" s="5">
        <f t="shared" si="46"/>
        <v>0.7016614139009513</v>
      </c>
      <c r="K166" s="5">
        <f t="shared" si="46"/>
        <v>0</v>
      </c>
    </row>
    <row r="167" spans="2:11" ht="12.75">
      <c r="B167" s="5">
        <f aca="true" t="shared" si="47" ref="B167:K167">B141*B14</f>
        <v>0</v>
      </c>
      <c r="C167" s="5">
        <f t="shared" si="47"/>
        <v>1.4352731819455244</v>
      </c>
      <c r="D167" s="5">
        <f t="shared" si="47"/>
        <v>0</v>
      </c>
      <c r="E167" s="5">
        <f t="shared" si="47"/>
        <v>1.0678290829298367</v>
      </c>
      <c r="F167" s="5">
        <f t="shared" si="47"/>
        <v>0</v>
      </c>
      <c r="G167" s="5">
        <f t="shared" si="47"/>
        <v>0.8827269994422058</v>
      </c>
      <c r="H167" s="5">
        <f t="shared" si="47"/>
        <v>0</v>
      </c>
      <c r="I167" s="5">
        <f t="shared" si="47"/>
        <v>0.7661968721404554</v>
      </c>
      <c r="J167" s="5">
        <f t="shared" si="47"/>
        <v>0</v>
      </c>
      <c r="K167" s="5">
        <f t="shared" si="47"/>
        <v>0.6840514937058207</v>
      </c>
    </row>
    <row r="168" spans="2:11" ht="12.75">
      <c r="B168" s="5">
        <f aca="true" t="shared" si="48" ref="B168:K168">B142*B15</f>
        <v>0</v>
      </c>
      <c r="C168" s="5">
        <f t="shared" si="48"/>
        <v>0</v>
      </c>
      <c r="D168" s="5">
        <f t="shared" si="48"/>
        <v>0.7773619270988793</v>
      </c>
      <c r="E168" s="5">
        <f t="shared" si="48"/>
        <v>0</v>
      </c>
      <c r="F168" s="5">
        <f t="shared" si="48"/>
        <v>0.7711328028330455</v>
      </c>
      <c r="G168" s="5">
        <f t="shared" si="48"/>
        <v>0</v>
      </c>
      <c r="H168" s="5">
        <f t="shared" si="48"/>
        <v>0.7171439939313056</v>
      </c>
      <c r="I168" s="5">
        <f t="shared" si="48"/>
        <v>0</v>
      </c>
      <c r="J168" s="5">
        <f t="shared" si="48"/>
        <v>0.6639709118030127</v>
      </c>
      <c r="K168" s="5">
        <f t="shared" si="48"/>
        <v>0</v>
      </c>
    </row>
    <row r="169" spans="2:11" ht="12.75">
      <c r="B169" s="5">
        <f aca="true" t="shared" si="49" ref="B169:K169">B143*B16</f>
        <v>0</v>
      </c>
      <c r="C169" s="5">
        <f t="shared" si="49"/>
        <v>0</v>
      </c>
      <c r="D169" s="5">
        <f t="shared" si="49"/>
        <v>0</v>
      </c>
      <c r="E169" s="5">
        <f t="shared" si="49"/>
        <v>0.4210289534454767</v>
      </c>
      <c r="F169" s="5">
        <f t="shared" si="49"/>
        <v>0</v>
      </c>
      <c r="G169" s="5">
        <f t="shared" si="49"/>
        <v>0.5220689771814886</v>
      </c>
      <c r="H169" s="5">
        <f t="shared" si="49"/>
        <v>0</v>
      </c>
      <c r="I169" s="5">
        <f t="shared" si="49"/>
        <v>0.5437798335532338</v>
      </c>
      <c r="J169" s="5">
        <f t="shared" si="49"/>
        <v>0</v>
      </c>
      <c r="K169" s="5">
        <f t="shared" si="49"/>
        <v>0.5394224396053477</v>
      </c>
    </row>
    <row r="170" spans="2:11" ht="12.75">
      <c r="B170" s="5">
        <f aca="true" t="shared" si="50" ref="B170:K170">B144*B17</f>
        <v>0</v>
      </c>
      <c r="C170" s="5">
        <f t="shared" si="50"/>
        <v>0</v>
      </c>
      <c r="D170" s="5">
        <f t="shared" si="50"/>
        <v>0</v>
      </c>
      <c r="E170" s="5">
        <f t="shared" si="50"/>
        <v>0</v>
      </c>
      <c r="F170" s="5">
        <f t="shared" si="50"/>
        <v>0.22803455309542767</v>
      </c>
      <c r="G170" s="5">
        <f t="shared" si="50"/>
        <v>0</v>
      </c>
      <c r="H170" s="5">
        <f t="shared" si="50"/>
        <v>0.3393109141468621</v>
      </c>
      <c r="I170" s="5">
        <f t="shared" si="50"/>
        <v>0</v>
      </c>
      <c r="J170" s="5">
        <f t="shared" si="50"/>
        <v>0.39269062238075836</v>
      </c>
      <c r="K170" s="5">
        <f t="shared" si="50"/>
        <v>0</v>
      </c>
    </row>
    <row r="171" spans="2:11" ht="12.75">
      <c r="B171" s="5">
        <f aca="true" t="shared" si="51" ref="B171:K171">B145*B18</f>
        <v>0</v>
      </c>
      <c r="C171" s="5">
        <f t="shared" si="51"/>
        <v>0</v>
      </c>
      <c r="D171" s="5">
        <f t="shared" si="51"/>
        <v>0</v>
      </c>
      <c r="E171" s="5">
        <f t="shared" si="51"/>
        <v>0</v>
      </c>
      <c r="F171" s="5">
        <f t="shared" si="51"/>
        <v>0</v>
      </c>
      <c r="G171" s="5">
        <f t="shared" si="51"/>
        <v>0.12350636928860381</v>
      </c>
      <c r="H171" s="5">
        <f t="shared" si="51"/>
        <v>0</v>
      </c>
      <c r="I171" s="5">
        <f t="shared" si="51"/>
        <v>0.21440421307640756</v>
      </c>
      <c r="J171" s="5">
        <f t="shared" si="51"/>
        <v>0</v>
      </c>
      <c r="K171" s="5">
        <f t="shared" si="51"/>
        <v>0.2734536319105873</v>
      </c>
    </row>
    <row r="172" spans="2:11" ht="12.75">
      <c r="B172" s="5">
        <f aca="true" t="shared" si="52" ref="B172:K172">B146*B19</f>
        <v>0</v>
      </c>
      <c r="C172" s="5">
        <f t="shared" si="52"/>
        <v>0</v>
      </c>
      <c r="D172" s="5">
        <f t="shared" si="52"/>
        <v>0</v>
      </c>
      <c r="E172" s="5">
        <f t="shared" si="52"/>
        <v>0</v>
      </c>
      <c r="F172" s="5">
        <f t="shared" si="52"/>
        <v>0</v>
      </c>
      <c r="G172" s="5">
        <f t="shared" si="52"/>
        <v>0</v>
      </c>
      <c r="H172" s="5">
        <f t="shared" si="52"/>
        <v>0.06689259609033713</v>
      </c>
      <c r="I172" s="5">
        <f t="shared" si="52"/>
        <v>0</v>
      </c>
      <c r="J172" s="5">
        <f t="shared" si="52"/>
        <v>0.13271315024245894</v>
      </c>
      <c r="K172" s="5">
        <f t="shared" si="52"/>
        <v>0</v>
      </c>
    </row>
    <row r="173" spans="2:11" ht="12.75">
      <c r="B173" s="5">
        <f aca="true" t="shared" si="53" ref="B173:K173">B147*B20</f>
        <v>0</v>
      </c>
      <c r="C173" s="5">
        <f t="shared" si="53"/>
        <v>0</v>
      </c>
      <c r="D173" s="5">
        <f t="shared" si="53"/>
        <v>0</v>
      </c>
      <c r="E173" s="5">
        <f t="shared" si="53"/>
        <v>0</v>
      </c>
      <c r="F173" s="5">
        <f t="shared" si="53"/>
        <v>0</v>
      </c>
      <c r="G173" s="5">
        <f t="shared" si="53"/>
        <v>0</v>
      </c>
      <c r="H173" s="5">
        <f t="shared" si="53"/>
        <v>0</v>
      </c>
      <c r="I173" s="5">
        <f t="shared" si="53"/>
        <v>0.036229867637424494</v>
      </c>
      <c r="J173" s="5">
        <f t="shared" si="53"/>
        <v>0</v>
      </c>
      <c r="K173" s="5">
        <f t="shared" si="53"/>
        <v>0.08086399192974417</v>
      </c>
    </row>
    <row r="174" spans="2:11" ht="12.75">
      <c r="B174" s="5">
        <f aca="true" t="shared" si="54" ref="B174:K174">B148*B21</f>
        <v>0</v>
      </c>
      <c r="C174" s="5">
        <f t="shared" si="54"/>
        <v>0</v>
      </c>
      <c r="D174" s="5">
        <f t="shared" si="54"/>
        <v>0</v>
      </c>
      <c r="E174" s="5">
        <f t="shared" si="54"/>
        <v>0</v>
      </c>
      <c r="F174" s="5">
        <f t="shared" si="54"/>
        <v>0</v>
      </c>
      <c r="G174" s="5">
        <f t="shared" si="54"/>
        <v>0</v>
      </c>
      <c r="H174" s="5">
        <f t="shared" si="54"/>
        <v>0</v>
      </c>
      <c r="I174" s="5">
        <f t="shared" si="54"/>
        <v>0</v>
      </c>
      <c r="J174" s="5">
        <f t="shared" si="54"/>
        <v>0.019622549964313746</v>
      </c>
      <c r="K174" s="5">
        <f t="shared" si="54"/>
        <v>0</v>
      </c>
    </row>
    <row r="175" spans="2:11" ht="12.75">
      <c r="B175" s="5">
        <f aca="true" t="shared" si="55" ref="B175:K175">B149*B22</f>
        <v>0</v>
      </c>
      <c r="C175" s="5">
        <f t="shared" si="55"/>
        <v>0</v>
      </c>
      <c r="D175" s="5">
        <f t="shared" si="55"/>
        <v>0</v>
      </c>
      <c r="E175" s="5">
        <f t="shared" si="55"/>
        <v>0</v>
      </c>
      <c r="F175" s="5">
        <f t="shared" si="55"/>
        <v>0</v>
      </c>
      <c r="G175" s="5">
        <f t="shared" si="55"/>
        <v>0</v>
      </c>
      <c r="H175" s="5">
        <f t="shared" si="55"/>
        <v>0</v>
      </c>
      <c r="I175" s="5">
        <f t="shared" si="55"/>
        <v>0</v>
      </c>
      <c r="J175" s="5">
        <f t="shared" si="55"/>
        <v>0</v>
      </c>
      <c r="K175" s="5">
        <f t="shared" si="55"/>
        <v>0.010627818764213445</v>
      </c>
    </row>
    <row r="177" spans="1:11" ht="12.75">
      <c r="A177" s="2" t="s">
        <v>101</v>
      </c>
      <c r="B177" s="10">
        <f aca="true" t="shared" si="56" ref="B177:K177">SUM(B157:B175)</f>
        <v>2.65</v>
      </c>
      <c r="C177" s="10">
        <f t="shared" si="56"/>
        <v>2.648670687499857</v>
      </c>
      <c r="D177" s="10">
        <f t="shared" si="56"/>
        <v>2.6473420418192317</v>
      </c>
      <c r="E177" s="10">
        <f t="shared" si="56"/>
        <v>2.6460140626236295</v>
      </c>
      <c r="F177" s="10">
        <f t="shared" si="56"/>
        <v>2.644686749578724</v>
      </c>
      <c r="G177" s="10">
        <f t="shared" si="56"/>
        <v>2.6433601023503543</v>
      </c>
      <c r="H177" s="10">
        <f t="shared" si="56"/>
        <v>2.64203412060453</v>
      </c>
      <c r="I177" s="10">
        <f t="shared" si="56"/>
        <v>2.6407088040074265</v>
      </c>
      <c r="J177" s="10">
        <f t="shared" si="56"/>
        <v>2.6393841522253867</v>
      </c>
      <c r="K177" s="10">
        <f t="shared" si="56"/>
        <v>2.638060164924921</v>
      </c>
    </row>
    <row r="178" spans="1:11" ht="12.75">
      <c r="A178" s="2" t="s">
        <v>39</v>
      </c>
      <c r="B178" s="2">
        <v>1</v>
      </c>
      <c r="C178" s="2">
        <v>2</v>
      </c>
      <c r="D178" s="2">
        <v>3</v>
      </c>
      <c r="E178" s="2">
        <v>4</v>
      </c>
      <c r="F178" s="2">
        <v>5</v>
      </c>
      <c r="G178" s="2">
        <v>6</v>
      </c>
      <c r="H178" s="2">
        <v>7</v>
      </c>
      <c r="I178" s="2">
        <v>8</v>
      </c>
      <c r="J178" s="2">
        <v>9</v>
      </c>
      <c r="K178" s="2">
        <v>10</v>
      </c>
    </row>
    <row r="200" spans="1:13" ht="12.75">
      <c r="A200" s="3" t="s">
        <v>84</v>
      </c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3" spans="2:11" ht="12.75">
      <c r="B203" s="5">
        <f aca="true" t="shared" si="57" ref="B203:K203">B79*B4</f>
        <v>0</v>
      </c>
      <c r="C203" s="5">
        <f t="shared" si="57"/>
        <v>0</v>
      </c>
      <c r="D203" s="5">
        <f t="shared" si="57"/>
        <v>0</v>
      </c>
      <c r="E203" s="5">
        <f t="shared" si="57"/>
        <v>0</v>
      </c>
      <c r="F203" s="5">
        <f t="shared" si="57"/>
        <v>0</v>
      </c>
      <c r="G203" s="5">
        <f t="shared" si="57"/>
        <v>0</v>
      </c>
      <c r="H203" s="5">
        <f t="shared" si="57"/>
        <v>0</v>
      </c>
      <c r="I203" s="5">
        <f t="shared" si="57"/>
        <v>0</v>
      </c>
      <c r="J203" s="5">
        <f t="shared" si="57"/>
        <v>0</v>
      </c>
      <c r="K203" s="5">
        <f t="shared" si="57"/>
        <v>0.11118442331929726</v>
      </c>
    </row>
    <row r="204" spans="2:11" ht="12.75">
      <c r="B204" s="5">
        <f aca="true" t="shared" si="58" ref="B204:K204">B80*B5</f>
        <v>0</v>
      </c>
      <c r="C204" s="5">
        <f t="shared" si="58"/>
        <v>0</v>
      </c>
      <c r="D204" s="5">
        <f t="shared" si="58"/>
        <v>0</v>
      </c>
      <c r="E204" s="5">
        <f t="shared" si="58"/>
        <v>0</v>
      </c>
      <c r="F204" s="5">
        <f t="shared" si="58"/>
        <v>0</v>
      </c>
      <c r="G204" s="5">
        <f t="shared" si="58"/>
        <v>0</v>
      </c>
      <c r="H204" s="5">
        <f t="shared" si="58"/>
        <v>0</v>
      </c>
      <c r="I204" s="5">
        <f t="shared" si="58"/>
        <v>0</v>
      </c>
      <c r="J204" s="5">
        <f t="shared" si="58"/>
        <v>0.1581489759423774</v>
      </c>
      <c r="K204" s="5">
        <f t="shared" si="58"/>
        <v>0</v>
      </c>
    </row>
    <row r="205" spans="2:11" ht="12.75">
      <c r="B205" s="5">
        <f aca="true" t="shared" si="59" ref="B205:K205">B81*B6</f>
        <v>0</v>
      </c>
      <c r="C205" s="5">
        <f t="shared" si="59"/>
        <v>0</v>
      </c>
      <c r="D205" s="5">
        <f t="shared" si="59"/>
        <v>0</v>
      </c>
      <c r="E205" s="5">
        <f t="shared" si="59"/>
        <v>0</v>
      </c>
      <c r="F205" s="5">
        <f t="shared" si="59"/>
        <v>0</v>
      </c>
      <c r="G205" s="5">
        <f t="shared" si="59"/>
        <v>0</v>
      </c>
      <c r="H205" s="5">
        <f t="shared" si="59"/>
        <v>0</v>
      </c>
      <c r="I205" s="5">
        <f t="shared" si="59"/>
        <v>0.2249514621287937</v>
      </c>
      <c r="J205" s="5">
        <f t="shared" si="59"/>
        <v>0</v>
      </c>
      <c r="K205" s="5">
        <f t="shared" si="59"/>
        <v>0.5715859532290751</v>
      </c>
    </row>
    <row r="206" spans="2:11" ht="12.75">
      <c r="B206" s="5">
        <f aca="true" t="shared" si="60" ref="B206:K206">B82*B7</f>
        <v>0</v>
      </c>
      <c r="C206" s="5">
        <f t="shared" si="60"/>
        <v>0</v>
      </c>
      <c r="D206" s="5">
        <f t="shared" si="60"/>
        <v>0</v>
      </c>
      <c r="E206" s="5">
        <f t="shared" si="60"/>
        <v>0</v>
      </c>
      <c r="F206" s="5">
        <f t="shared" si="60"/>
        <v>0</v>
      </c>
      <c r="G206" s="5">
        <f t="shared" si="60"/>
        <v>0</v>
      </c>
      <c r="H206" s="5">
        <f t="shared" si="60"/>
        <v>0.31997147001647164</v>
      </c>
      <c r="I206" s="5">
        <f t="shared" si="60"/>
        <v>0</v>
      </c>
      <c r="J206" s="5">
        <f t="shared" si="60"/>
        <v>0.722689027973553</v>
      </c>
      <c r="K206" s="5">
        <f t="shared" si="60"/>
        <v>0</v>
      </c>
    </row>
    <row r="207" spans="2:11" ht="12.75">
      <c r="B207" s="5">
        <f aca="true" t="shared" si="61" ref="B207:K207">B83*B8</f>
        <v>0</v>
      </c>
      <c r="C207" s="5">
        <f t="shared" si="61"/>
        <v>0</v>
      </c>
      <c r="D207" s="5">
        <f t="shared" si="61"/>
        <v>0</v>
      </c>
      <c r="E207" s="5">
        <f t="shared" si="61"/>
        <v>0</v>
      </c>
      <c r="F207" s="5">
        <f t="shared" si="61"/>
        <v>0</v>
      </c>
      <c r="G207" s="5">
        <f t="shared" si="61"/>
        <v>0.45512814478122476</v>
      </c>
      <c r="H207" s="5">
        <f t="shared" si="61"/>
        <v>0</v>
      </c>
      <c r="I207" s="5">
        <f t="shared" si="61"/>
        <v>0.8994601986580727</v>
      </c>
      <c r="J207" s="5">
        <f t="shared" si="61"/>
        <v>0</v>
      </c>
      <c r="K207" s="5">
        <f t="shared" si="61"/>
        <v>1.3059803090124498</v>
      </c>
    </row>
    <row r="208" spans="2:11" ht="12.75">
      <c r="B208" s="5">
        <f aca="true" t="shared" si="62" ref="B208:K208">B84*B9</f>
        <v>0</v>
      </c>
      <c r="C208" s="5">
        <f t="shared" si="62"/>
        <v>0</v>
      </c>
      <c r="D208" s="5">
        <f t="shared" si="62"/>
        <v>0</v>
      </c>
      <c r="E208" s="5">
        <f t="shared" si="62"/>
        <v>0</v>
      </c>
      <c r="F208" s="5">
        <f t="shared" si="62"/>
        <v>0.6473753055587617</v>
      </c>
      <c r="G208" s="5">
        <f t="shared" si="62"/>
        <v>0</v>
      </c>
      <c r="H208" s="5">
        <f t="shared" si="62"/>
        <v>1.0966236230786275</v>
      </c>
      <c r="I208" s="5">
        <f t="shared" si="62"/>
        <v>0</v>
      </c>
      <c r="J208" s="5">
        <f t="shared" si="62"/>
        <v>1.444822830929041</v>
      </c>
      <c r="K208" s="5">
        <f t="shared" si="62"/>
        <v>0</v>
      </c>
    </row>
    <row r="209" spans="2:11" ht="12.75">
      <c r="B209" s="5">
        <f aca="true" t="shared" si="63" ref="B209:K209">B85*B10</f>
        <v>0</v>
      </c>
      <c r="C209" s="5">
        <f t="shared" si="63"/>
        <v>0</v>
      </c>
      <c r="D209" s="5">
        <f t="shared" si="63"/>
        <v>0</v>
      </c>
      <c r="E209" s="5">
        <f t="shared" si="63"/>
        <v>0.9208281031461029</v>
      </c>
      <c r="F209" s="5">
        <f t="shared" si="63"/>
        <v>0</v>
      </c>
      <c r="G209" s="5">
        <f t="shared" si="63"/>
        <v>1.2998666075586562</v>
      </c>
      <c r="H209" s="5">
        <f t="shared" si="63"/>
        <v>0</v>
      </c>
      <c r="I209" s="5">
        <f t="shared" si="63"/>
        <v>1.5413394541342398</v>
      </c>
      <c r="J209" s="5">
        <f t="shared" si="63"/>
        <v>0</v>
      </c>
      <c r="K209" s="5">
        <f t="shared" si="63"/>
        <v>1.7406381760039704</v>
      </c>
    </row>
    <row r="210" spans="2:11" ht="12.75">
      <c r="B210" s="5">
        <f aca="true" t="shared" si="64" ref="B210:K210">B86*B11</f>
        <v>0</v>
      </c>
      <c r="C210" s="5">
        <f t="shared" si="64"/>
        <v>0</v>
      </c>
      <c r="D210" s="5">
        <f t="shared" si="64"/>
        <v>1.309787982740229</v>
      </c>
      <c r="E210" s="5">
        <f t="shared" si="64"/>
        <v>0</v>
      </c>
      <c r="F210" s="5">
        <f t="shared" si="64"/>
        <v>1.4791465689882428</v>
      </c>
      <c r="G210" s="5">
        <f t="shared" si="64"/>
        <v>0</v>
      </c>
      <c r="H210" s="5">
        <f t="shared" si="64"/>
        <v>1.5660033828330957</v>
      </c>
      <c r="I210" s="5">
        <f t="shared" si="64"/>
        <v>0</v>
      </c>
      <c r="J210" s="5">
        <f t="shared" si="64"/>
        <v>1.650591793364744</v>
      </c>
      <c r="K210" s="5">
        <f t="shared" si="64"/>
        <v>0</v>
      </c>
    </row>
    <row r="211" spans="2:11" ht="12.75">
      <c r="B211" s="5">
        <f aca="true" t="shared" si="65" ref="B211:K211">B87*B12</f>
        <v>0</v>
      </c>
      <c r="C211" s="5">
        <f t="shared" si="65"/>
        <v>1.8630453977994221</v>
      </c>
      <c r="D211" s="5">
        <f t="shared" si="65"/>
        <v>0</v>
      </c>
      <c r="E211" s="5">
        <f t="shared" si="65"/>
        <v>1.5779560762912959</v>
      </c>
      <c r="F211" s="5">
        <f t="shared" si="65"/>
        <v>0</v>
      </c>
      <c r="G211" s="5">
        <f t="shared" si="65"/>
        <v>1.4849911760638297</v>
      </c>
      <c r="H211" s="5">
        <f t="shared" si="65"/>
        <v>0</v>
      </c>
      <c r="I211" s="5">
        <f t="shared" si="65"/>
        <v>1.4673784444487707</v>
      </c>
      <c r="J211" s="5">
        <f t="shared" si="65"/>
        <v>0</v>
      </c>
      <c r="K211" s="5">
        <f t="shared" si="65"/>
        <v>1.4914024545221047</v>
      </c>
    </row>
    <row r="212" spans="2:11" ht="12.75">
      <c r="B212" s="5">
        <f aca="true" t="shared" si="66" ref="B212:K212">B88*B13</f>
        <v>2.65</v>
      </c>
      <c r="C212" s="5">
        <f t="shared" si="66"/>
        <v>0</v>
      </c>
      <c r="D212" s="5">
        <f t="shared" si="66"/>
        <v>1.4963255349229478</v>
      </c>
      <c r="E212" s="5">
        <f t="shared" si="66"/>
        <v>0</v>
      </c>
      <c r="F212" s="5">
        <f t="shared" si="66"/>
        <v>1.267352890450441</v>
      </c>
      <c r="G212" s="5">
        <f t="shared" si="66"/>
        <v>0</v>
      </c>
      <c r="H212" s="5">
        <f t="shared" si="66"/>
        <v>1.192687101722893</v>
      </c>
      <c r="I212" s="5">
        <f t="shared" si="66"/>
        <v>0</v>
      </c>
      <c r="J212" s="5">
        <f t="shared" si="66"/>
        <v>1.1785412413555147</v>
      </c>
      <c r="K212" s="5">
        <f t="shared" si="66"/>
        <v>0</v>
      </c>
    </row>
    <row r="213" spans="2:11" ht="12.75">
      <c r="B213" s="5">
        <f aca="true" t="shared" si="67" ref="B213:K213">B89*B14</f>
        <v>0</v>
      </c>
      <c r="C213" s="5">
        <f t="shared" si="67"/>
        <v>1.0641884175848508</v>
      </c>
      <c r="D213" s="5">
        <f t="shared" si="67"/>
        <v>0</v>
      </c>
      <c r="E213" s="5">
        <f t="shared" si="67"/>
        <v>0.9013428131329004</v>
      </c>
      <c r="F213" s="5">
        <f t="shared" si="67"/>
        <v>0</v>
      </c>
      <c r="G213" s="5">
        <f t="shared" si="67"/>
        <v>0.8482404195031708</v>
      </c>
      <c r="H213" s="5">
        <f t="shared" si="67"/>
        <v>0</v>
      </c>
      <c r="I213" s="5">
        <f t="shared" si="67"/>
        <v>0.8381798675655125</v>
      </c>
      <c r="J213" s="5">
        <f t="shared" si="67"/>
        <v>0</v>
      </c>
      <c r="K213" s="5">
        <f t="shared" si="67"/>
        <v>0.8519025998693961</v>
      </c>
    </row>
    <row r="214" spans="2:11" ht="12.75">
      <c r="B214" s="5">
        <f aca="true" t="shared" si="68" ref="B214:K214">B90*B15</f>
        <v>0</v>
      </c>
      <c r="C214" s="5">
        <f t="shared" si="68"/>
        <v>0</v>
      </c>
      <c r="D214" s="5">
        <f t="shared" si="68"/>
        <v>0.42735735400820707</v>
      </c>
      <c r="E214" s="5">
        <f t="shared" si="68"/>
        <v>0</v>
      </c>
      <c r="F214" s="5">
        <f t="shared" si="68"/>
        <v>0.4826156387468574</v>
      </c>
      <c r="G214" s="5">
        <f t="shared" si="68"/>
        <v>0</v>
      </c>
      <c r="H214" s="5">
        <f t="shared" si="68"/>
        <v>0.5109552621297676</v>
      </c>
      <c r="I214" s="5">
        <f t="shared" si="68"/>
        <v>0</v>
      </c>
      <c r="J214" s="5">
        <f t="shared" si="68"/>
        <v>0.5385547513455231</v>
      </c>
      <c r="K214" s="5">
        <f t="shared" si="68"/>
        <v>0</v>
      </c>
    </row>
    <row r="215" spans="2:11" ht="12.75">
      <c r="B215" s="5">
        <f aca="true" t="shared" si="69" ref="B215:K215">B91*B16</f>
        <v>0</v>
      </c>
      <c r="C215" s="5">
        <f t="shared" si="69"/>
        <v>0</v>
      </c>
      <c r="D215" s="5">
        <f t="shared" si="69"/>
        <v>0</v>
      </c>
      <c r="E215" s="5">
        <f t="shared" si="69"/>
        <v>0.1716183948321671</v>
      </c>
      <c r="F215" s="5">
        <f t="shared" si="69"/>
        <v>0</v>
      </c>
      <c r="G215" s="5">
        <f t="shared" si="69"/>
        <v>0.24226130797156614</v>
      </c>
      <c r="H215" s="5">
        <f t="shared" si="69"/>
        <v>0</v>
      </c>
      <c r="I215" s="5">
        <f t="shared" si="69"/>
        <v>0.28726556249341206</v>
      </c>
      <c r="J215" s="5">
        <f t="shared" si="69"/>
        <v>0</v>
      </c>
      <c r="K215" s="5">
        <f t="shared" si="69"/>
        <v>0.3244096577078462</v>
      </c>
    </row>
    <row r="216" spans="2:11" ht="12.75">
      <c r="B216" s="5">
        <f aca="true" t="shared" si="70" ref="B216:K216">B92*B17</f>
        <v>0</v>
      </c>
      <c r="C216" s="5">
        <f t="shared" si="70"/>
        <v>0</v>
      </c>
      <c r="D216" s="5">
        <f t="shared" si="70"/>
        <v>0</v>
      </c>
      <c r="E216" s="5">
        <f t="shared" si="70"/>
        <v>0</v>
      </c>
      <c r="F216" s="5">
        <f t="shared" si="70"/>
        <v>0.06891860680184755</v>
      </c>
      <c r="G216" s="5">
        <f t="shared" si="70"/>
        <v>0</v>
      </c>
      <c r="H216" s="5">
        <f t="shared" si="70"/>
        <v>0.11674491077990815</v>
      </c>
      <c r="I216" s="5">
        <f t="shared" si="70"/>
        <v>0</v>
      </c>
      <c r="J216" s="5">
        <f t="shared" si="70"/>
        <v>0.15381367767370377</v>
      </c>
      <c r="K216" s="5">
        <f t="shared" si="70"/>
        <v>0</v>
      </c>
    </row>
    <row r="217" spans="2:11" ht="12.75">
      <c r="B217" s="5">
        <f aca="true" t="shared" si="71" ref="B217:K217">B93*B18</f>
        <v>0</v>
      </c>
      <c r="C217" s="5">
        <f t="shared" si="71"/>
        <v>0</v>
      </c>
      <c r="D217" s="5">
        <f t="shared" si="71"/>
        <v>0</v>
      </c>
      <c r="E217" s="5">
        <f t="shared" si="71"/>
        <v>0</v>
      </c>
      <c r="F217" s="5">
        <f t="shared" si="71"/>
        <v>0</v>
      </c>
      <c r="G217" s="5">
        <f t="shared" si="71"/>
        <v>0.02767637098664554</v>
      </c>
      <c r="H217" s="5">
        <f t="shared" si="71"/>
        <v>0</v>
      </c>
      <c r="I217" s="5">
        <f t="shared" si="71"/>
        <v>0.05469623100928838</v>
      </c>
      <c r="J217" s="5">
        <f t="shared" si="71"/>
        <v>0</v>
      </c>
      <c r="K217" s="5">
        <f t="shared" si="71"/>
        <v>0.07941674437834856</v>
      </c>
    </row>
    <row r="218" spans="2:11" ht="12.75">
      <c r="B218" s="5">
        <f aca="true" t="shared" si="72" ref="B218:K218">B94*B19</f>
        <v>0</v>
      </c>
      <c r="C218" s="5">
        <f t="shared" si="72"/>
        <v>0</v>
      </c>
      <c r="D218" s="5">
        <f t="shared" si="72"/>
        <v>0</v>
      </c>
      <c r="E218" s="5">
        <f t="shared" si="72"/>
        <v>0</v>
      </c>
      <c r="F218" s="5">
        <f t="shared" si="72"/>
        <v>0</v>
      </c>
      <c r="G218" s="5">
        <f t="shared" si="72"/>
        <v>0</v>
      </c>
      <c r="H218" s="5">
        <f t="shared" si="72"/>
        <v>0.011114291865950789</v>
      </c>
      <c r="I218" s="5">
        <f t="shared" si="72"/>
        <v>0</v>
      </c>
      <c r="J218" s="5">
        <f t="shared" si="72"/>
        <v>0.02510279052318277</v>
      </c>
      <c r="K218" s="5">
        <f t="shared" si="72"/>
        <v>0</v>
      </c>
    </row>
    <row r="219" spans="2:11" ht="12.75">
      <c r="B219" s="5">
        <f aca="true" t="shared" si="73" ref="B219:K219">B95*B20</f>
        <v>0</v>
      </c>
      <c r="C219" s="5">
        <f t="shared" si="73"/>
        <v>0</v>
      </c>
      <c r="D219" s="5">
        <f t="shared" si="73"/>
        <v>0</v>
      </c>
      <c r="E219" s="5">
        <f t="shared" si="73"/>
        <v>0</v>
      </c>
      <c r="F219" s="5">
        <f t="shared" si="73"/>
        <v>0</v>
      </c>
      <c r="G219" s="5">
        <f t="shared" si="73"/>
        <v>0</v>
      </c>
      <c r="H219" s="5">
        <f t="shared" si="73"/>
        <v>0</v>
      </c>
      <c r="I219" s="5">
        <f t="shared" si="73"/>
        <v>0.004463283272982018</v>
      </c>
      <c r="J219" s="5">
        <f t="shared" si="73"/>
        <v>0</v>
      </c>
      <c r="K219" s="5">
        <f t="shared" si="73"/>
        <v>0.011340891052569281</v>
      </c>
    </row>
    <row r="220" spans="2:11" ht="12.75">
      <c r="B220" s="5">
        <f aca="true" t="shared" si="74" ref="B220:K220">B96*B21</f>
        <v>0</v>
      </c>
      <c r="C220" s="5">
        <f t="shared" si="74"/>
        <v>0</v>
      </c>
      <c r="D220" s="5">
        <f t="shared" si="74"/>
        <v>0</v>
      </c>
      <c r="E220" s="5">
        <f t="shared" si="74"/>
        <v>0</v>
      </c>
      <c r="F220" s="5">
        <f t="shared" si="74"/>
        <v>0</v>
      </c>
      <c r="G220" s="5">
        <f t="shared" si="74"/>
        <v>0</v>
      </c>
      <c r="H220" s="5">
        <f t="shared" si="74"/>
        <v>0</v>
      </c>
      <c r="I220" s="5">
        <f t="shared" si="74"/>
        <v>0</v>
      </c>
      <c r="J220" s="5">
        <f t="shared" si="74"/>
        <v>0.001792367684342516</v>
      </c>
      <c r="K220" s="5">
        <f t="shared" si="74"/>
        <v>0</v>
      </c>
    </row>
    <row r="221" spans="2:11" ht="12.75">
      <c r="B221" s="5">
        <f aca="true" t="shared" si="75" ref="B221:K221">B97*B22</f>
        <v>0</v>
      </c>
      <c r="C221" s="5">
        <f t="shared" si="75"/>
        <v>0</v>
      </c>
      <c r="D221" s="5">
        <f t="shared" si="75"/>
        <v>0</v>
      </c>
      <c r="E221" s="5">
        <f t="shared" si="75"/>
        <v>0</v>
      </c>
      <c r="F221" s="5">
        <f t="shared" si="75"/>
        <v>0</v>
      </c>
      <c r="G221" s="5">
        <f t="shared" si="75"/>
        <v>0</v>
      </c>
      <c r="H221" s="5">
        <f t="shared" si="75"/>
        <v>0</v>
      </c>
      <c r="I221" s="5">
        <f t="shared" si="75"/>
        <v>0</v>
      </c>
      <c r="J221" s="5">
        <f t="shared" si="75"/>
        <v>0</v>
      </c>
      <c r="K221" s="5">
        <f t="shared" si="75"/>
        <v>0.0007197799734832775</v>
      </c>
    </row>
    <row r="223" spans="1:11" ht="12.75">
      <c r="A223" s="2" t="s">
        <v>29</v>
      </c>
      <c r="B223" s="10">
        <f aca="true" t="shared" si="76" ref="B223:K223">SUM(B203:B221)</f>
        <v>2.65</v>
      </c>
      <c r="C223" s="10">
        <f t="shared" si="76"/>
        <v>2.927233815384273</v>
      </c>
      <c r="D223" s="10">
        <f t="shared" si="76"/>
        <v>3.233470871671384</v>
      </c>
      <c r="E223" s="10">
        <f t="shared" si="76"/>
        <v>3.571745387402466</v>
      </c>
      <c r="F223" s="10">
        <f t="shared" si="76"/>
        <v>3.94540901054615</v>
      </c>
      <c r="G223" s="10">
        <f t="shared" si="76"/>
        <v>4.358164026865094</v>
      </c>
      <c r="H223" s="10">
        <f t="shared" si="76"/>
        <v>4.814100042426715</v>
      </c>
      <c r="I223" s="10">
        <f t="shared" si="76"/>
        <v>5.317734503711073</v>
      </c>
      <c r="J223" s="10">
        <f t="shared" si="76"/>
        <v>5.874057456791982</v>
      </c>
      <c r="K223" s="10">
        <f t="shared" si="76"/>
        <v>6.488580989068541</v>
      </c>
    </row>
    <row r="224" spans="1:11" ht="12.75">
      <c r="A224" s="2" t="s">
        <v>39</v>
      </c>
      <c r="B224" s="2">
        <v>1</v>
      </c>
      <c r="C224" s="2">
        <v>2</v>
      </c>
      <c r="D224" s="2">
        <v>3</v>
      </c>
      <c r="E224" s="2">
        <v>4</v>
      </c>
      <c r="F224" s="2">
        <v>5</v>
      </c>
      <c r="G224" s="2">
        <v>6</v>
      </c>
      <c r="H224" s="2">
        <v>7</v>
      </c>
      <c r="I224" s="2">
        <v>8</v>
      </c>
      <c r="J224" s="2">
        <v>9</v>
      </c>
      <c r="K224" s="2">
        <v>10</v>
      </c>
    </row>
    <row r="247" spans="1:14" ht="12.75">
      <c r="A247" s="3" t="s">
        <v>88</v>
      </c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2"/>
    </row>
    <row r="250" ht="12.75">
      <c r="L250" t="s">
        <v>38</v>
      </c>
    </row>
    <row r="251" spans="2:12" ht="15">
      <c r="B251" s="2" t="s">
        <v>35</v>
      </c>
      <c r="C251" s="2"/>
      <c r="D251" s="2" t="s">
        <v>69</v>
      </c>
      <c r="E251" s="2" t="s">
        <v>36</v>
      </c>
      <c r="F251" s="2">
        <f>Strike</f>
        <v>2.5</v>
      </c>
      <c r="G251" s="2"/>
      <c r="H251" s="33"/>
      <c r="I251" s="33"/>
      <c r="J251" s="33"/>
      <c r="K251" s="33"/>
      <c r="L251" t="s">
        <v>112</v>
      </c>
    </row>
    <row r="252" spans="2:11" ht="12.75">
      <c r="B252" s="2" t="s">
        <v>90</v>
      </c>
      <c r="C252" s="2" t="s">
        <v>91</v>
      </c>
      <c r="D252" s="2" t="s">
        <v>92</v>
      </c>
      <c r="E252" s="2" t="s">
        <v>93</v>
      </c>
      <c r="F252" s="2" t="s">
        <v>94</v>
      </c>
      <c r="G252" s="2" t="s">
        <v>95</v>
      </c>
      <c r="H252" s="2" t="s">
        <v>96</v>
      </c>
      <c r="I252" s="2" t="s">
        <v>97</v>
      </c>
      <c r="J252" s="2" t="s">
        <v>98</v>
      </c>
      <c r="K252" s="2" t="s">
        <v>37</v>
      </c>
    </row>
    <row r="253" spans="2:11" ht="12.75">
      <c r="B253" s="6">
        <f aca="true" t="shared" si="77" ref="B253:K253">MAX(B4-Strike,0)*B131*EXP(-9*rf)</f>
        <v>0</v>
      </c>
      <c r="C253" s="6">
        <f t="shared" si="77"/>
        <v>0</v>
      </c>
      <c r="D253" s="6">
        <f t="shared" si="77"/>
        <v>0</v>
      </c>
      <c r="E253" s="6">
        <f t="shared" si="77"/>
        <v>0</v>
      </c>
      <c r="F253" s="6">
        <f t="shared" si="77"/>
        <v>0</v>
      </c>
      <c r="G253" s="6">
        <f t="shared" si="77"/>
        <v>0</v>
      </c>
      <c r="H253" s="6">
        <f t="shared" si="77"/>
        <v>0</v>
      </c>
      <c r="I253" s="6">
        <f t="shared" si="77"/>
        <v>0</v>
      </c>
      <c r="J253" s="6">
        <f t="shared" si="77"/>
        <v>0</v>
      </c>
      <c r="K253" s="6">
        <f t="shared" si="77"/>
        <v>0.0014293028826914817</v>
      </c>
    </row>
    <row r="254" spans="2:11" ht="12.75">
      <c r="B254" s="6">
        <f aca="true" t="shared" si="78" ref="B254:I254">MAX(B5-Strike,0)*B132*EXP(-9*rf)</f>
        <v>0</v>
      </c>
      <c r="C254" s="6">
        <f t="shared" si="78"/>
        <v>0</v>
      </c>
      <c r="D254" s="6">
        <f t="shared" si="78"/>
        <v>0</v>
      </c>
      <c r="E254" s="6">
        <f t="shared" si="78"/>
        <v>0</v>
      </c>
      <c r="F254" s="6">
        <f t="shared" si="78"/>
        <v>0</v>
      </c>
      <c r="G254" s="6">
        <f t="shared" si="78"/>
        <v>0</v>
      </c>
      <c r="H254" s="6">
        <f t="shared" si="78"/>
        <v>0</v>
      </c>
      <c r="I254" s="6">
        <f t="shared" si="78"/>
        <v>0</v>
      </c>
      <c r="J254" s="6">
        <f>MAX(J5-Strike,0)*J132*EXP(-8*rf)</f>
        <v>0.0032203617717464867</v>
      </c>
      <c r="K254" s="6">
        <f aca="true" t="shared" si="79" ref="K254:K273">MAX(K5-Strike,0)*K132*EXP(-9*rf)</f>
        <v>0</v>
      </c>
    </row>
    <row r="255" spans="2:11" ht="12.75">
      <c r="B255" s="6">
        <f aca="true" t="shared" si="80" ref="B255:H255">MAX(B6-Strike,0)*B133*EXP(-9*rf)</f>
        <v>0</v>
      </c>
      <c r="C255" s="6">
        <f t="shared" si="80"/>
        <v>0</v>
      </c>
      <c r="D255" s="6">
        <f t="shared" si="80"/>
        <v>0</v>
      </c>
      <c r="E255" s="6">
        <f t="shared" si="80"/>
        <v>0</v>
      </c>
      <c r="F255" s="6">
        <f t="shared" si="80"/>
        <v>0</v>
      </c>
      <c r="G255" s="6">
        <f t="shared" si="80"/>
        <v>0</v>
      </c>
      <c r="H255" s="6">
        <f t="shared" si="80"/>
        <v>0</v>
      </c>
      <c r="I255" s="6">
        <f>MAX(I6-Strike,0)*I133*EXP(-7*rf)</f>
        <v>0.007196108873900564</v>
      </c>
      <c r="J255" s="6">
        <f>MAX(J6-Strike,0)*J133*EXP(-9*rf)</f>
        <v>0</v>
      </c>
      <c r="K255" s="6">
        <f t="shared" si="79"/>
        <v>0.014691260017808053</v>
      </c>
    </row>
    <row r="256" spans="2:11" ht="12.75">
      <c r="B256" s="6">
        <f aca="true" t="shared" si="81" ref="B256:G256">MAX(B7-Strike,0)*B134*EXP(-9*rf)</f>
        <v>0</v>
      </c>
      <c r="C256" s="6">
        <f t="shared" si="81"/>
        <v>0</v>
      </c>
      <c r="D256" s="6">
        <f t="shared" si="81"/>
        <v>0</v>
      </c>
      <c r="E256" s="6">
        <f t="shared" si="81"/>
        <v>0</v>
      </c>
      <c r="F256" s="6">
        <f t="shared" si="81"/>
        <v>0</v>
      </c>
      <c r="G256" s="6">
        <f t="shared" si="81"/>
        <v>0</v>
      </c>
      <c r="H256" s="6">
        <f>MAX(H7-Strike,0)*H134*EXP(-6*rf)</f>
        <v>0.015883829747998793</v>
      </c>
      <c r="I256" s="6">
        <f>MAX(I7-Strike,0)*I134*EXP(-9*rf)</f>
        <v>0</v>
      </c>
      <c r="J256" s="6">
        <f>MAX(J7-Strike,0)*J134*EXP(-8*rf)</f>
        <v>0.028968228323100316</v>
      </c>
      <c r="K256" s="6">
        <f t="shared" si="79"/>
        <v>0</v>
      </c>
    </row>
    <row r="257" spans="2:11" ht="12.75">
      <c r="B257" s="6">
        <f>MAX(B8-Strike,0)*B135*EXP(-9*rf)</f>
        <v>0</v>
      </c>
      <c r="C257" s="6">
        <f>MAX(C8-Strike,0)*C135*EXP(-9*rf)</f>
        <v>0</v>
      </c>
      <c r="D257" s="6">
        <f>MAX(D8-Strike,0)*D135*EXP(-9*rf)</f>
        <v>0</v>
      </c>
      <c r="E257" s="6">
        <f>MAX(E8-Strike,0)*E135*EXP(-9*rf)</f>
        <v>0</v>
      </c>
      <c r="F257" s="6">
        <f>MAX(F8-Strike,0)*F135*EXP(-9*rf)</f>
        <v>0</v>
      </c>
      <c r="G257" s="6">
        <f>MAX(G8-Strike,0)*G135*EXP(-5*rf)</f>
        <v>0.03440880998111536</v>
      </c>
      <c r="H257" s="6">
        <f>MAX(H8-Strike,0)*H135*EXP(-9*rf)</f>
        <v>0</v>
      </c>
      <c r="I257" s="6">
        <f>MAX(I8-Strike,0)*I135*EXP(-7*rf)</f>
        <v>0.0553309697107574</v>
      </c>
      <c r="J257" s="6">
        <f>MAX(J8-Strike,0)*J135*EXP(-9*rf)</f>
        <v>0</v>
      </c>
      <c r="K257" s="6">
        <f t="shared" si="79"/>
        <v>0.06516465942800274</v>
      </c>
    </row>
    <row r="258" spans="2:11" ht="12.75">
      <c r="B258" s="6">
        <f>MAX(B9-Strike,0)*B136*EXP(-9*rf)</f>
        <v>0</v>
      </c>
      <c r="C258" s="6">
        <f>MAX(C9-Strike,0)*C136*EXP(-9*rf)</f>
        <v>0</v>
      </c>
      <c r="D258" s="6">
        <f>MAX(D9-Strike,0)*D136*EXP(-9*rf)</f>
        <v>0</v>
      </c>
      <c r="E258" s="6">
        <f>MAX(E9-Strike,0)*E136*EXP(-9*rf)</f>
        <v>0</v>
      </c>
      <c r="F258" s="6">
        <f>MAX(F9-Strike,0)*F136*EXP(-4*rf)</f>
        <v>0.07235225245764851</v>
      </c>
      <c r="G258" s="6">
        <f>MAX(G9-Strike,0)*G136*EXP(-9*rf)</f>
        <v>0</v>
      </c>
      <c r="H258" s="6">
        <f>MAX(H9-Strike,0)*H136*EXP(-6*rf)</f>
        <v>0.10096213079971922</v>
      </c>
      <c r="I258" s="6">
        <f>MAX(I9-Strike,0)*I136*EXP(-9*rf)</f>
        <v>0</v>
      </c>
      <c r="J258" s="6">
        <f>MAX(J9-Strike,0)*J136*EXP(-8*rf)</f>
        <v>0.10901644949198766</v>
      </c>
      <c r="K258" s="6">
        <f t="shared" si="79"/>
        <v>0</v>
      </c>
    </row>
    <row r="259" spans="2:11" ht="12.75">
      <c r="B259" s="6">
        <f aca="true" t="shared" si="82" ref="B259:D260">MAX(B10-Strike,0)*B137*EXP(-9*rf)</f>
        <v>0</v>
      </c>
      <c r="C259" s="6">
        <f t="shared" si="82"/>
        <v>0</v>
      </c>
      <c r="D259" s="6">
        <f t="shared" si="82"/>
        <v>0</v>
      </c>
      <c r="E259" s="6">
        <f>MAX(E10-Strike,0)*E137*EXP(-3*rf)</f>
        <v>0.14465474638169792</v>
      </c>
      <c r="F259" s="6">
        <f>MAX(F10-Strike,0)*F137*EXP(-9*rf)</f>
        <v>0</v>
      </c>
      <c r="G259" s="6">
        <f>MAX(G10-Strike,0)*G137*EXP(-5*rf)</f>
        <v>0.17184637024926863</v>
      </c>
      <c r="H259" s="6">
        <f>MAX(H10-Strike,0)*H137*EXP(-9*rf)</f>
        <v>0</v>
      </c>
      <c r="I259" s="6">
        <f>MAX(I10-Strike,0)*I137*EXP(-7*rf)</f>
        <v>0.16992616829809565</v>
      </c>
      <c r="J259" s="6">
        <f>MAX(J10-Strike,0)*J137*EXP(-9*rf)</f>
        <v>0</v>
      </c>
      <c r="K259" s="6">
        <f t="shared" si="79"/>
        <v>0.15885560755391462</v>
      </c>
    </row>
    <row r="260" spans="2:11" ht="12.75">
      <c r="B260" s="6">
        <f t="shared" si="82"/>
        <v>0</v>
      </c>
      <c r="C260" s="6">
        <f t="shared" si="82"/>
        <v>0</v>
      </c>
      <c r="D260" s="6">
        <f t="shared" si="82"/>
        <v>0.18521789054821927</v>
      </c>
      <c r="E260" s="6">
        <f>MAX(E11-Strike,0)*E138*EXP(-9*rf)</f>
        <v>0</v>
      </c>
      <c r="F260" s="6">
        <f>MAX(F11-Strike,0)*F138*EXP(-4*rf)</f>
        <v>0.26057246832986386</v>
      </c>
      <c r="G260" s="6">
        <f>MAX(G11-Strike,0)*G138*EXP(-9*rf)</f>
        <v>0</v>
      </c>
      <c r="H260" s="6">
        <f>MAX(H11-Strike,0)*H138*EXP(-6*rf)</f>
        <v>0.23763896468643267</v>
      </c>
      <c r="I260" s="6">
        <f>MAX(I11-Strike,0)*I138*EXP(-9*rf)</f>
        <v>0</v>
      </c>
      <c r="J260" s="6">
        <f>MAX(J11-Strike,0)*J138*EXP(-8*rf)</f>
        <v>0.21270920536683005</v>
      </c>
      <c r="K260" s="6">
        <f t="shared" si="79"/>
        <v>0</v>
      </c>
    </row>
    <row r="261" spans="2:11" ht="12.75">
      <c r="B261" s="6">
        <f>MAX(B12-Strike,0)*B139*EXP(-9*rf)</f>
        <v>0</v>
      </c>
      <c r="C261" s="6">
        <f>MAX(C12-Strike,0)*C139*EXP(-1*rf)</f>
        <v>0.37980228433413754</v>
      </c>
      <c r="D261" s="6">
        <f>MAX(D12-Strike,0)*D139*EXP(-9*rf)</f>
        <v>0</v>
      </c>
      <c r="E261" s="6">
        <f>MAX(E12-Strike,0)*E139*EXP(-3*rf)</f>
        <v>0.31537011797850795</v>
      </c>
      <c r="F261" s="6">
        <f>MAX(F12-Strike,0)*F139*EXP(-9*rf)</f>
        <v>0</v>
      </c>
      <c r="G261" s="6">
        <f>MAX(G12-Strike,0)*G139*EXP(-5*rf)</f>
        <v>0.2754294702955568</v>
      </c>
      <c r="H261" s="6">
        <f>MAX(H12-Strike,0)*H139*EXP(-9*rf)</f>
        <v>0</v>
      </c>
      <c r="I261" s="6">
        <f>MAX(I12-Strike,0)*I139*EXP(-7*rf)</f>
        <v>0.243815031599809</v>
      </c>
      <c r="J261" s="6">
        <f>MAX(J12-Strike,0)*J139*EXP(-9*rf)</f>
        <v>0</v>
      </c>
      <c r="K261" s="6">
        <f t="shared" si="79"/>
        <v>0.21662939150474123</v>
      </c>
    </row>
    <row r="262" spans="2:11" ht="12.75">
      <c r="B262" s="6">
        <f>MAX(B13-Strike,0)*B140*EXP(0*rf)</f>
        <v>0.1499999999999999</v>
      </c>
      <c r="C262" s="6">
        <f aca="true" t="shared" si="83" ref="C262:C273">MAX(C13-Strike,0)*C140*EXP(-9*rf)</f>
        <v>0</v>
      </c>
      <c r="D262" s="6">
        <f>MAX(D13-Strike,0)*D140*EXP(-2*rf)</f>
        <v>0.19578332000142148</v>
      </c>
      <c r="E262" s="6">
        <f aca="true" t="shared" si="84" ref="E262:E273">MAX(E13-Strike,0)*E140*EXP(-9*rf)</f>
        <v>0</v>
      </c>
      <c r="F262" s="6">
        <f>MAX(F13-Strike,0)*F140*EXP(-4*rf)</f>
        <v>0.20837844964648417</v>
      </c>
      <c r="G262" s="6">
        <f>MAX(G13-Strike,0)*G140*EXP(-9*rf)</f>
        <v>0</v>
      </c>
      <c r="H262" s="6">
        <f>MAX(H13-Strike,0)*H140*EXP(-6*rf)</f>
        <v>0.20658663167419253</v>
      </c>
      <c r="I262" s="6">
        <f>MAX(I13-Strike,0)*I140*EXP(-9*rf)</f>
        <v>0</v>
      </c>
      <c r="J262" s="6">
        <f>MAX(J13-Strike,0)*J140*EXP(-8*rf)</f>
        <v>0.19752594318549502</v>
      </c>
      <c r="K262" s="6">
        <f t="shared" si="79"/>
        <v>0</v>
      </c>
    </row>
    <row r="263" spans="2:11" ht="12.75">
      <c r="B263" s="6">
        <f aca="true" t="shared" si="85" ref="B263:B272">MAX(B14-Strike,0)*B141*EXP(-9*rf)</f>
        <v>0</v>
      </c>
      <c r="C263" s="6">
        <f t="shared" si="83"/>
        <v>0</v>
      </c>
      <c r="D263" s="6">
        <f aca="true" t="shared" si="86" ref="D263:D273">MAX(D14-Strike,0)*D141*EXP(-9*rf)</f>
        <v>0</v>
      </c>
      <c r="E263" s="6">
        <f t="shared" si="84"/>
        <v>0</v>
      </c>
      <c r="F263" s="6">
        <f aca="true" t="shared" si="87" ref="F263:F273">MAX(F14-Strike,0)*F141*EXP(-9*rf)</f>
        <v>0</v>
      </c>
      <c r="G263" s="6">
        <f>MAX(G14-Strike,0)*G141*EXP(-5*rf)</f>
        <v>0.05429333559753695</v>
      </c>
      <c r="H263" s="6">
        <f aca="true" t="shared" si="88" ref="H263:H273">MAX(H14-Strike,0)*H141*EXP(-9*rf)</f>
        <v>0</v>
      </c>
      <c r="I263" s="6">
        <f>MAX(I14-Strike,0)*I141*EXP(-7*rf)</f>
        <v>0.09957964434959422</v>
      </c>
      <c r="J263" s="6">
        <f aca="true" t="shared" si="89" ref="J263:J273">MAX(J14-Strike,0)*J141*EXP(-9*rf)</f>
        <v>0</v>
      </c>
      <c r="K263" s="6">
        <f t="shared" si="79"/>
        <v>0.1211731194587681</v>
      </c>
    </row>
    <row r="264" spans="2:11" ht="12.75">
      <c r="B264" s="6">
        <f t="shared" si="85"/>
        <v>0</v>
      </c>
      <c r="C264" s="6">
        <f t="shared" si="83"/>
        <v>0</v>
      </c>
      <c r="D264" s="6">
        <f t="shared" si="86"/>
        <v>0</v>
      </c>
      <c r="E264" s="6">
        <f t="shared" si="84"/>
        <v>0</v>
      </c>
      <c r="F264" s="6">
        <f t="shared" si="87"/>
        <v>0</v>
      </c>
      <c r="G264" s="6">
        <f aca="true" t="shared" si="90" ref="G264:G273">MAX(G15-Strike,0)*G142*EXP(-9*rf)</f>
        <v>0</v>
      </c>
      <c r="H264" s="6">
        <f t="shared" si="88"/>
        <v>0</v>
      </c>
      <c r="I264" s="6">
        <f aca="true" t="shared" si="91" ref="I264:I273">MAX(I15-Strike,0)*I142*EXP(-9*rf)</f>
        <v>0</v>
      </c>
      <c r="J264" s="6">
        <f t="shared" si="89"/>
        <v>0</v>
      </c>
      <c r="K264" s="6">
        <f t="shared" si="79"/>
        <v>0</v>
      </c>
    </row>
    <row r="265" spans="2:11" ht="12.75">
      <c r="B265" s="6">
        <f t="shared" si="85"/>
        <v>0</v>
      </c>
      <c r="C265" s="6">
        <f t="shared" si="83"/>
        <v>0</v>
      </c>
      <c r="D265" s="6">
        <f t="shared" si="86"/>
        <v>0</v>
      </c>
      <c r="E265" s="6">
        <f t="shared" si="84"/>
        <v>0</v>
      </c>
      <c r="F265" s="6">
        <f t="shared" si="87"/>
        <v>0</v>
      </c>
      <c r="G265" s="6">
        <f t="shared" si="90"/>
        <v>0</v>
      </c>
      <c r="H265" s="6">
        <f t="shared" si="88"/>
        <v>0</v>
      </c>
      <c r="I265" s="6">
        <f t="shared" si="91"/>
        <v>0</v>
      </c>
      <c r="J265" s="6">
        <f t="shared" si="89"/>
        <v>0</v>
      </c>
      <c r="K265" s="6">
        <f t="shared" si="79"/>
        <v>0</v>
      </c>
    </row>
    <row r="266" spans="2:11" ht="12.75">
      <c r="B266" s="6">
        <f t="shared" si="85"/>
        <v>0</v>
      </c>
      <c r="C266" s="6">
        <f t="shared" si="83"/>
        <v>0</v>
      </c>
      <c r="D266" s="6">
        <f t="shared" si="86"/>
        <v>0</v>
      </c>
      <c r="E266" s="6">
        <f t="shared" si="84"/>
        <v>0</v>
      </c>
      <c r="F266" s="6">
        <f t="shared" si="87"/>
        <v>0</v>
      </c>
      <c r="G266" s="6">
        <f t="shared" si="90"/>
        <v>0</v>
      </c>
      <c r="H266" s="6">
        <f t="shared" si="88"/>
        <v>0</v>
      </c>
      <c r="I266" s="6">
        <f t="shared" si="91"/>
        <v>0</v>
      </c>
      <c r="J266" s="6">
        <f t="shared" si="89"/>
        <v>0</v>
      </c>
      <c r="K266" s="6">
        <f t="shared" si="79"/>
        <v>0</v>
      </c>
    </row>
    <row r="267" spans="2:11" ht="12.75">
      <c r="B267" s="6">
        <f t="shared" si="85"/>
        <v>0</v>
      </c>
      <c r="C267" s="6">
        <f t="shared" si="83"/>
        <v>0</v>
      </c>
      <c r="D267" s="6">
        <f t="shared" si="86"/>
        <v>0</v>
      </c>
      <c r="E267" s="6">
        <f t="shared" si="84"/>
        <v>0</v>
      </c>
      <c r="F267" s="6">
        <f t="shared" si="87"/>
        <v>0</v>
      </c>
      <c r="G267" s="6">
        <f t="shared" si="90"/>
        <v>0</v>
      </c>
      <c r="H267" s="6">
        <f t="shared" si="88"/>
        <v>0</v>
      </c>
      <c r="I267" s="6">
        <f t="shared" si="91"/>
        <v>0</v>
      </c>
      <c r="J267" s="6">
        <f t="shared" si="89"/>
        <v>0</v>
      </c>
      <c r="K267" s="6">
        <f t="shared" si="79"/>
        <v>0</v>
      </c>
    </row>
    <row r="268" spans="2:11" ht="12.75">
      <c r="B268" s="6">
        <f t="shared" si="85"/>
        <v>0</v>
      </c>
      <c r="C268" s="6">
        <f t="shared" si="83"/>
        <v>0</v>
      </c>
      <c r="D268" s="6">
        <f t="shared" si="86"/>
        <v>0</v>
      </c>
      <c r="E268" s="6">
        <f t="shared" si="84"/>
        <v>0</v>
      </c>
      <c r="F268" s="6">
        <f t="shared" si="87"/>
        <v>0</v>
      </c>
      <c r="G268" s="6">
        <f t="shared" si="90"/>
        <v>0</v>
      </c>
      <c r="H268" s="6">
        <f t="shared" si="88"/>
        <v>0</v>
      </c>
      <c r="I268" s="6">
        <f t="shared" si="91"/>
        <v>0</v>
      </c>
      <c r="J268" s="6">
        <f t="shared" si="89"/>
        <v>0</v>
      </c>
      <c r="K268" s="6">
        <f t="shared" si="79"/>
        <v>0</v>
      </c>
    </row>
    <row r="269" spans="2:11" ht="12.75">
      <c r="B269" s="6">
        <f t="shared" si="85"/>
        <v>0</v>
      </c>
      <c r="C269" s="6">
        <f t="shared" si="83"/>
        <v>0</v>
      </c>
      <c r="D269" s="6">
        <f t="shared" si="86"/>
        <v>0</v>
      </c>
      <c r="E269" s="6">
        <f t="shared" si="84"/>
        <v>0</v>
      </c>
      <c r="F269" s="6">
        <f t="shared" si="87"/>
        <v>0</v>
      </c>
      <c r="G269" s="6">
        <f t="shared" si="90"/>
        <v>0</v>
      </c>
      <c r="H269" s="6">
        <f t="shared" si="88"/>
        <v>0</v>
      </c>
      <c r="I269" s="6">
        <f t="shared" si="91"/>
        <v>0</v>
      </c>
      <c r="J269" s="6">
        <f t="shared" si="89"/>
        <v>0</v>
      </c>
      <c r="K269" s="6">
        <f t="shared" si="79"/>
        <v>0</v>
      </c>
    </row>
    <row r="270" spans="2:11" ht="12.75">
      <c r="B270" s="6">
        <f t="shared" si="85"/>
        <v>0</v>
      </c>
      <c r="C270" s="6">
        <f t="shared" si="83"/>
        <v>0</v>
      </c>
      <c r="D270" s="6">
        <f t="shared" si="86"/>
        <v>0</v>
      </c>
      <c r="E270" s="6">
        <f t="shared" si="84"/>
        <v>0</v>
      </c>
      <c r="F270" s="6">
        <f t="shared" si="87"/>
        <v>0</v>
      </c>
      <c r="G270" s="6">
        <f t="shared" si="90"/>
        <v>0</v>
      </c>
      <c r="H270" s="6">
        <f t="shared" si="88"/>
        <v>0</v>
      </c>
      <c r="I270" s="6">
        <f t="shared" si="91"/>
        <v>0</v>
      </c>
      <c r="J270" s="6">
        <f t="shared" si="89"/>
        <v>0</v>
      </c>
      <c r="K270" s="6">
        <f t="shared" si="79"/>
        <v>0</v>
      </c>
    </row>
    <row r="271" spans="2:11" ht="12.75">
      <c r="B271" s="6">
        <f t="shared" si="85"/>
        <v>0</v>
      </c>
      <c r="C271" s="6">
        <f t="shared" si="83"/>
        <v>0</v>
      </c>
      <c r="D271" s="6">
        <f t="shared" si="86"/>
        <v>0</v>
      </c>
      <c r="E271" s="6">
        <f t="shared" si="84"/>
        <v>0</v>
      </c>
      <c r="F271" s="6">
        <f t="shared" si="87"/>
        <v>0</v>
      </c>
      <c r="G271" s="6">
        <f t="shared" si="90"/>
        <v>0</v>
      </c>
      <c r="H271" s="6">
        <f t="shared" si="88"/>
        <v>0</v>
      </c>
      <c r="I271" s="6">
        <f t="shared" si="91"/>
        <v>0</v>
      </c>
      <c r="J271" s="6">
        <f t="shared" si="89"/>
        <v>0</v>
      </c>
      <c r="K271" s="6">
        <f t="shared" si="79"/>
        <v>0</v>
      </c>
    </row>
    <row r="272" spans="2:11" ht="12.75">
      <c r="B272" s="6">
        <f t="shared" si="85"/>
        <v>0</v>
      </c>
      <c r="C272" s="6">
        <f t="shared" si="83"/>
        <v>0</v>
      </c>
      <c r="D272" s="6">
        <f t="shared" si="86"/>
        <v>0</v>
      </c>
      <c r="E272" s="6">
        <f t="shared" si="84"/>
        <v>0</v>
      </c>
      <c r="F272" s="6">
        <f t="shared" si="87"/>
        <v>0</v>
      </c>
      <c r="G272" s="6">
        <f t="shared" si="90"/>
        <v>0</v>
      </c>
      <c r="H272" s="6">
        <f t="shared" si="88"/>
        <v>0</v>
      </c>
      <c r="I272" s="6">
        <f t="shared" si="91"/>
        <v>0</v>
      </c>
      <c r="J272" s="6">
        <f t="shared" si="89"/>
        <v>0</v>
      </c>
      <c r="K272" s="6">
        <f t="shared" si="79"/>
        <v>0</v>
      </c>
    </row>
    <row r="273" spans="2:11" ht="12.75">
      <c r="B273" s="6">
        <v>0</v>
      </c>
      <c r="C273" s="6">
        <f t="shared" si="83"/>
        <v>0</v>
      </c>
      <c r="D273" s="6">
        <f t="shared" si="86"/>
        <v>0</v>
      </c>
      <c r="E273" s="6">
        <f t="shared" si="84"/>
        <v>0</v>
      </c>
      <c r="F273" s="6">
        <f t="shared" si="87"/>
        <v>0</v>
      </c>
      <c r="G273" s="6">
        <f t="shared" si="90"/>
        <v>0</v>
      </c>
      <c r="H273" s="6">
        <f t="shared" si="88"/>
        <v>0</v>
      </c>
      <c r="I273" s="6">
        <f t="shared" si="91"/>
        <v>0</v>
      </c>
      <c r="J273" s="6">
        <f t="shared" si="89"/>
        <v>0</v>
      </c>
      <c r="K273" s="6">
        <f t="shared" si="79"/>
        <v>0</v>
      </c>
    </row>
    <row r="274" spans="1:11" ht="12.75">
      <c r="A274" t="s">
        <v>89</v>
      </c>
      <c r="B274" s="10">
        <f aca="true" t="shared" si="92" ref="B274:K274">SUM(B253:B273)</f>
        <v>0.1499999999999999</v>
      </c>
      <c r="C274" s="10">
        <f t="shared" si="92"/>
        <v>0.37980228433413754</v>
      </c>
      <c r="D274" s="10">
        <f t="shared" si="92"/>
        <v>0.38100121054964076</v>
      </c>
      <c r="E274" s="10">
        <f t="shared" si="92"/>
        <v>0.46002486436020584</v>
      </c>
      <c r="F274" s="10">
        <f t="shared" si="92"/>
        <v>0.5413031704339966</v>
      </c>
      <c r="G274" s="10">
        <f t="shared" si="92"/>
        <v>0.5359779861234777</v>
      </c>
      <c r="H274" s="10">
        <f t="shared" si="92"/>
        <v>0.5610715569083432</v>
      </c>
      <c r="I274" s="10">
        <f t="shared" si="92"/>
        <v>0.5758479228321568</v>
      </c>
      <c r="J274" s="10">
        <f t="shared" si="92"/>
        <v>0.5514401881391595</v>
      </c>
      <c r="K274" s="10">
        <f t="shared" si="92"/>
        <v>0.5779433408459262</v>
      </c>
    </row>
    <row r="298" ht="12.75">
      <c r="B298" t="s">
        <v>106</v>
      </c>
    </row>
    <row r="300" spans="2:11" ht="12.75">
      <c r="B300" s="6"/>
      <c r="C300" s="6"/>
      <c r="D300" s="6"/>
      <c r="E300" s="6"/>
      <c r="F300" s="6"/>
      <c r="G300" s="6"/>
      <c r="H300" s="6"/>
      <c r="I300" s="6"/>
      <c r="J300" s="6"/>
      <c r="K300" s="6">
        <f aca="true" t="shared" si="93" ref="K300:K318">MAX(K4-Strike,0)</f>
        <v>54.4264247394802</v>
      </c>
    </row>
    <row r="301" spans="2:11" ht="12.75">
      <c r="B301" s="6"/>
      <c r="C301" s="6"/>
      <c r="D301" s="6"/>
      <c r="E301" s="6"/>
      <c r="F301" s="6"/>
      <c r="G301" s="6"/>
      <c r="H301" s="6"/>
      <c r="I301" s="6"/>
      <c r="J301" s="6">
        <f>(K300*$G$105+(1-$G$105)*'multi-step tree (2)'!K302)*EXP(-rf)</f>
        <v>36.11421356274578</v>
      </c>
      <c r="K301" s="6">
        <f t="shared" si="93"/>
        <v>0</v>
      </c>
    </row>
    <row r="302" spans="2:11" ht="12.75">
      <c r="B302" s="6"/>
      <c r="C302" s="6"/>
      <c r="D302" s="6"/>
      <c r="E302" s="6"/>
      <c r="F302" s="6"/>
      <c r="G302" s="6"/>
      <c r="H302" s="6"/>
      <c r="I302" s="6">
        <f>(J301*$G$105+(1-$G$105)*'multi-step tree (2)'!J303)*EXP(-rf)</f>
        <v>23.765470539901646</v>
      </c>
      <c r="J302" s="6">
        <f>(K301*$G$105+(1-$G$105)*'multi-step tree (2)'!K303)*EXP(-rf)</f>
        <v>0</v>
      </c>
      <c r="K302" s="6">
        <f t="shared" si="93"/>
        <v>30.016889783698495</v>
      </c>
    </row>
    <row r="303" spans="2:11" ht="12.75">
      <c r="B303" s="6"/>
      <c r="C303" s="6"/>
      <c r="D303" s="6"/>
      <c r="E303" s="6"/>
      <c r="F303" s="6"/>
      <c r="G303" s="6"/>
      <c r="H303" s="6">
        <f>(I302*$G$105+(1-$G$105)*'multi-step tree (2)'!I304)*EXP(-rf)</f>
        <v>15.447446494585401</v>
      </c>
      <c r="I303" s="6">
        <f>(J302*$G$105+(1-$G$105)*'multi-step tree (2)'!J304)*EXP(-rf)</f>
        <v>0</v>
      </c>
      <c r="J303" s="6">
        <f>(K302*$G$105+(1-$G$105)*'multi-step tree (2)'!K304)*EXP(-rf)</f>
        <v>19.609069732246653</v>
      </c>
      <c r="K303" s="6">
        <f t="shared" si="93"/>
        <v>0</v>
      </c>
    </row>
    <row r="304" spans="2:11" ht="12.75">
      <c r="B304" s="6"/>
      <c r="C304" s="6"/>
      <c r="D304" s="6"/>
      <c r="E304" s="6"/>
      <c r="F304" s="6"/>
      <c r="G304" s="6">
        <f>(H303*$G$105+(1-$G$105)*'multi-step tree (2)'!H305)*EXP(-rf)</f>
        <v>9.853342420024674</v>
      </c>
      <c r="H304" s="6">
        <f>(I303*$G$105+(1-$G$105)*'multi-step tree (2)'!I305)*EXP(-rf)</f>
        <v>0</v>
      </c>
      <c r="I304" s="6">
        <f>(J303*$G$105+(1-$G$105)*'multi-step tree (2)'!J305)*EXP(-rf)</f>
        <v>12.605086970163153</v>
      </c>
      <c r="J304" s="6">
        <f>(K303*$G$105+(1-$G$105)*'multi-step tree (2)'!K305)*EXP(-rf)</f>
        <v>0</v>
      </c>
      <c r="K304" s="6">
        <f t="shared" si="93"/>
        <v>16.073942172621507</v>
      </c>
    </row>
    <row r="305" spans="2:11" ht="12.75">
      <c r="B305" s="6"/>
      <c r="C305" s="6"/>
      <c r="D305" s="6"/>
      <c r="E305" s="6"/>
      <c r="F305" s="6">
        <f>(G304*$G$105+(1-$G$105)*'multi-step tree (2)'!G306)*EXP(-rf)</f>
        <v>6.099607955393792</v>
      </c>
      <c r="G305" s="6">
        <f>(H304*$G$105+(1-$G$105)*'multi-step tree (2)'!H306)*EXP(-rf)</f>
        <v>0</v>
      </c>
      <c r="H305" s="6">
        <f>(I304*$G$105+(1-$G$105)*'multi-step tree (2)'!I306)*EXP(-rf)</f>
        <v>7.901062003616549</v>
      </c>
      <c r="I305" s="6">
        <f>(J304*$G$105+(1-$G$105)*'multi-step tree (2)'!J306)*EXP(-rf)</f>
        <v>0</v>
      </c>
      <c r="J305" s="6">
        <f>(K304*$G$105+(1-$G$105)*'multi-step tree (2)'!K306)*EXP(-rf)</f>
        <v>10.181181976137204</v>
      </c>
      <c r="K305" s="6">
        <f t="shared" si="93"/>
        <v>0</v>
      </c>
    </row>
    <row r="306" spans="2:11" ht="12.75">
      <c r="B306" s="6"/>
      <c r="C306" s="6"/>
      <c r="D306" s="6"/>
      <c r="E306" s="6">
        <f>(F305*$G$105+(1-$G$105)*'multi-step tree (2)'!F307)*EXP(-rf)</f>
        <v>3.6252908933464902</v>
      </c>
      <c r="F306" s="6">
        <f>(G305*$G$105+(1-$G$105)*'multi-step tree (2)'!G307)*EXP(-rf)</f>
        <v>0</v>
      </c>
      <c r="G306" s="6">
        <f>(H305*$G$105+(1-$G$105)*'multi-step tree (2)'!H307)*EXP(-rf)</f>
        <v>4.750657684353928</v>
      </c>
      <c r="H306" s="6">
        <f>(I305*$G$105+(1-$G$105)*'multi-step tree (2)'!I307)*EXP(-rf)</f>
        <v>0</v>
      </c>
      <c r="I306" s="6">
        <f>(J305*$G$105+(1-$G$105)*'multi-step tree (2)'!J307)*EXP(-rf)</f>
        <v>6.230174719099137</v>
      </c>
      <c r="J306" s="6">
        <f>(K305*$G$105+(1-$G$105)*'multi-step tree (2)'!K307)*EXP(-rf)</f>
        <v>0</v>
      </c>
      <c r="K306" s="6">
        <f t="shared" si="93"/>
        <v>8.109604120405153</v>
      </c>
    </row>
    <row r="307" spans="2:11" ht="12.75">
      <c r="B307" s="6"/>
      <c r="C307" s="6"/>
      <c r="D307" s="6">
        <f>(E306*$G$105+(1-$G$105)*'multi-step tree (2)'!E308)*EXP(-rf)</f>
        <v>2.057503115735916</v>
      </c>
      <c r="E307" s="6">
        <f>(F306*$G$105+(1-$G$105)*'multi-step tree (2)'!F308)*EXP(-rf)</f>
        <v>0</v>
      </c>
      <c r="F307" s="6">
        <f>(G306*$G$105+(1-$G$105)*'multi-step tree (2)'!G308)*EXP(-rf)</f>
        <v>2.7060574032648246</v>
      </c>
      <c r="G307" s="6">
        <f>(H306*$G$105+(1-$G$105)*'multi-step tree (2)'!H308)*EXP(-rf)</f>
        <v>0</v>
      </c>
      <c r="H307" s="6">
        <f>(I306*$G$105+(1-$G$105)*'multi-step tree (2)'!I308)*EXP(-rf)</f>
        <v>3.590498783087019</v>
      </c>
      <c r="I307" s="6">
        <f>(J306*$G$105+(1-$G$105)*'multi-step tree (2)'!J308)*EXP(-rf)</f>
        <v>0</v>
      </c>
      <c r="J307" s="6">
        <f>(K306*$G$105+(1-$G$105)*'multi-step tree (2)'!K308)*EXP(-rf)</f>
        <v>4.795887036898224</v>
      </c>
      <c r="K307" s="6">
        <f t="shared" si="93"/>
        <v>0</v>
      </c>
    </row>
    <row r="308" spans="2:11" ht="12.75">
      <c r="B308" s="6"/>
      <c r="C308" s="6">
        <f>(D307*$G$105+(1-$G$105)*'multi-step tree (2)'!D309)*EXP(-rf)</f>
        <v>1.1146445917435495</v>
      </c>
      <c r="D308" s="6">
        <f>(E307*$G$105+(1-$G$105)*'multi-step tree (2)'!E309)*EXP(-rf)</f>
        <v>0</v>
      </c>
      <c r="E308" s="6">
        <f>(F307*$G$105+(1-$G$105)*'multi-step tree (2)'!F309)*EXP(-rf)</f>
        <v>1.4568397458578055</v>
      </c>
      <c r="F308" s="6">
        <f>(G307*$G$105+(1-$G$105)*'multi-step tree (2)'!G309)*EXP(-rf)</f>
        <v>0</v>
      </c>
      <c r="G308" s="6">
        <f>(H307*$G$105+(1-$G$105)*'multi-step tree (2)'!H309)*EXP(-rf)</f>
        <v>1.9244476361632723</v>
      </c>
      <c r="H308" s="6">
        <f>(I307*$G$105+(1-$G$105)*'multi-step tree (2)'!I309)*EXP(-rf)</f>
        <v>0</v>
      </c>
      <c r="I308" s="6">
        <f>(J307*$G$105+(1-$G$105)*'multi-step tree (2)'!J309)*EXP(-rf)</f>
        <v>2.58876706005052</v>
      </c>
      <c r="J308" s="6">
        <f>(K307*$G$105+(1-$G$105)*'multi-step tree (2)'!K309)*EXP(-rf)</f>
        <v>0</v>
      </c>
      <c r="K308" s="6">
        <f t="shared" si="93"/>
        <v>3.560302037423156</v>
      </c>
    </row>
    <row r="309" spans="2:11" ht="12.75">
      <c r="B309" s="10">
        <f>(C308*$G$105+(1-$G$105)*'multi-step tree (2)'!C310)*EXP(-rf)</f>
        <v>0.577943340845926</v>
      </c>
      <c r="C309" s="6">
        <f>(D308*$G$105+(1-$G$105)*'multi-step tree (2)'!D310)*EXP(-rf)</f>
        <v>0</v>
      </c>
      <c r="D309" s="6">
        <f>(E308*$G$105+(1-$G$105)*'multi-step tree (2)'!E310)*EXP(-rf)</f>
        <v>0.7440782219698465</v>
      </c>
      <c r="E309" s="6">
        <f>(F308*$G$105+(1-$G$105)*'multi-step tree (2)'!F310)*EXP(-rf)</f>
        <v>0</v>
      </c>
      <c r="F309" s="6">
        <f>(G308*$G$105+(1-$G$105)*'multi-step tree (2)'!G310)*EXP(-rf)</f>
        <v>0.9643475576428089</v>
      </c>
      <c r="G309" s="6">
        <f>(H308*$G$105+(1-$G$105)*'multi-step tree (2)'!H310)*EXP(-rf)</f>
        <v>0</v>
      </c>
      <c r="H309" s="6">
        <f>(I308*$G$105+(1-$G$105)*'multi-step tree (2)'!I310)*EXP(-rf)</f>
        <v>1.2662159399944073</v>
      </c>
      <c r="I309" s="6">
        <f>(J308*$G$105+(1-$G$105)*'multi-step tree (2)'!J310)*EXP(-rf)</f>
        <v>0</v>
      </c>
      <c r="J309" s="6">
        <f>(K308*$G$105+(1-$G$105)*'multi-step tree (2)'!K310)*EXP(-rf)</f>
        <v>1.7197577561057649</v>
      </c>
      <c r="K309" s="6">
        <f t="shared" si="93"/>
        <v>0</v>
      </c>
    </row>
    <row r="310" spans="2:11" ht="12.75">
      <c r="B310" s="6"/>
      <c r="C310" s="6">
        <f>(D309*$G$105+(1-$G$105)*'multi-step tree (2)'!D311)*EXP(-rf)</f>
        <v>0.36270767082927563</v>
      </c>
      <c r="D310" s="6">
        <f>(E309*$G$105+(1-$G$105)*'multi-step tree (2)'!E311)*EXP(-rf)</f>
        <v>0</v>
      </c>
      <c r="E310" s="6">
        <f>(F309*$G$105+(1-$G$105)*'multi-step tree (2)'!F311)*EXP(-rf)</f>
        <v>0.4564530713929294</v>
      </c>
      <c r="F310" s="6">
        <f>(G309*$G$105+(1-$G$105)*'multi-step tree (2)'!G311)*EXP(-rf)</f>
        <v>0</v>
      </c>
      <c r="G310" s="6">
        <f>(H309*$G$105+(1-$G$105)*'multi-step tree (2)'!H311)*EXP(-rf)</f>
        <v>0.5740279935113204</v>
      </c>
      <c r="H310" s="6">
        <f>(I309*$G$105+(1-$G$105)*'multi-step tree (2)'!I311)*EXP(-rf)</f>
        <v>0</v>
      </c>
      <c r="I310" s="6">
        <f>(J309*$G$105+(1-$G$105)*'multi-step tree (2)'!J311)*EXP(-rf)</f>
        <v>0.7238173195260781</v>
      </c>
      <c r="J310" s="6">
        <f>(K309*$G$105+(1-$G$105)*'multi-step tree (2)'!K311)*EXP(-rf)</f>
        <v>0</v>
      </c>
      <c r="K310" s="6">
        <f t="shared" si="93"/>
        <v>0.961699453437546</v>
      </c>
    </row>
    <row r="311" spans="2:11" ht="12.75">
      <c r="B311" s="6"/>
      <c r="C311" s="6"/>
      <c r="D311" s="6">
        <f>(E310*$G$105+(1-$G$105)*'multi-step tree (2)'!E312)*EXP(-rf)</f>
        <v>0.20611787620227576</v>
      </c>
      <c r="E311" s="6">
        <f>(F310*$G$105+(1-$G$105)*'multi-step tree (2)'!F312)*EXP(-rf)</f>
        <v>0</v>
      </c>
      <c r="F311" s="6">
        <f>(G310*$G$105+(1-$G$105)*'multi-step tree (2)'!G312)*EXP(-rf)</f>
        <v>0.2458914548986197</v>
      </c>
      <c r="G311" s="6">
        <f>(H310*$G$105+(1-$G$105)*'multi-step tree (2)'!H312)*EXP(-rf)</f>
        <v>0</v>
      </c>
      <c r="H311" s="6">
        <f>(I310*$G$105+(1-$G$105)*'multi-step tree (2)'!I312)*EXP(-rf)</f>
        <v>0.2834090046262846</v>
      </c>
      <c r="I311" s="6">
        <f>(J310*$G$105+(1-$G$105)*'multi-step tree (2)'!J312)*EXP(-rf)</f>
        <v>0</v>
      </c>
      <c r="J311" s="6">
        <f>(K310*$G$105+(1-$G$105)*'multi-step tree (2)'!K312)*EXP(-rf)</f>
        <v>0.2979026109400603</v>
      </c>
      <c r="K311" s="6">
        <f t="shared" si="93"/>
        <v>0</v>
      </c>
    </row>
    <row r="312" spans="2:11" ht="12.75">
      <c r="B312" s="6"/>
      <c r="C312" s="6"/>
      <c r="D312" s="6"/>
      <c r="E312" s="6">
        <f>(F311*$G$105+(1-$G$105)*'multi-step tree (2)'!F313)*EXP(-rf)</f>
        <v>0.10090042420928086</v>
      </c>
      <c r="F312" s="6">
        <f>(G311*$G$105+(1-$G$105)*'multi-step tree (2)'!G313)*EXP(-rf)</f>
        <v>0</v>
      </c>
      <c r="G312" s="6">
        <f>(H311*$G$105+(1-$G$105)*'multi-step tree (2)'!H313)*EXP(-rf)</f>
        <v>0.1061271755361502</v>
      </c>
      <c r="H312" s="6">
        <f>(I311*$G$105+(1-$G$105)*'multi-step tree (2)'!I313)*EXP(-rf)</f>
        <v>0</v>
      </c>
      <c r="I312" s="6">
        <f>(J311*$G$105+(1-$G$105)*'multi-step tree (2)'!J313)*EXP(-rf)</f>
        <v>0.09228035358415457</v>
      </c>
      <c r="J312" s="6">
        <f>(K311*$G$105+(1-$G$105)*'multi-step tree (2)'!K313)*EXP(-rf)</f>
        <v>0</v>
      </c>
      <c r="K312" s="6">
        <f t="shared" si="93"/>
        <v>0</v>
      </c>
    </row>
    <row r="313" spans="2:11" ht="12.75">
      <c r="B313" s="6"/>
      <c r="C313" s="6"/>
      <c r="D313" s="6"/>
      <c r="E313" s="6"/>
      <c r="F313" s="6">
        <f>(G312*$G$105+(1-$G$105)*'multi-step tree (2)'!G314)*EXP(-rf)</f>
        <v>0.03855470862486825</v>
      </c>
      <c r="G313" s="6">
        <f>(H312*$G$105+(1-$G$105)*'multi-step tree (2)'!H314)*EXP(-rf)</f>
        <v>0</v>
      </c>
      <c r="H313" s="6">
        <f>(I312*$G$105+(1-$G$105)*'multi-step tree (2)'!I314)*EXP(-rf)</f>
        <v>0.02858539450441402</v>
      </c>
      <c r="I313" s="6">
        <f>(J312*$G$105+(1-$G$105)*'multi-step tree (2)'!J314)*EXP(-rf)</f>
        <v>0</v>
      </c>
      <c r="J313" s="6">
        <f>(K312*$G$105+(1-$G$105)*'multi-step tree (2)'!K314)*EXP(-rf)</f>
        <v>0</v>
      </c>
      <c r="K313" s="6">
        <f t="shared" si="93"/>
        <v>0</v>
      </c>
    </row>
    <row r="314" spans="2:11" ht="12.75">
      <c r="B314" s="6"/>
      <c r="C314" s="6"/>
      <c r="D314" s="6"/>
      <c r="E314" s="6"/>
      <c r="F314" s="6"/>
      <c r="G314" s="6">
        <f>(H313*$G$105+(1-$G$105)*'multi-step tree (2)'!H315)*EXP(-rf)</f>
        <v>0.008854807629533093</v>
      </c>
      <c r="H314" s="6">
        <f>(I313*$G$105+(1-$G$105)*'multi-step tree (2)'!I315)*EXP(-rf)</f>
        <v>0</v>
      </c>
      <c r="I314" s="6">
        <f>(J313*$G$105+(1-$G$105)*'multi-step tree (2)'!J315)*EXP(-rf)</f>
        <v>0</v>
      </c>
      <c r="J314" s="6">
        <f>(K313*$G$105+(1-$G$105)*'multi-step tree (2)'!K315)*EXP(-rf)</f>
        <v>0</v>
      </c>
      <c r="K314" s="6">
        <f t="shared" si="93"/>
        <v>0</v>
      </c>
    </row>
    <row r="315" spans="2:11" ht="12.75">
      <c r="B315" s="6"/>
      <c r="C315" s="6"/>
      <c r="D315" s="6"/>
      <c r="E315" s="6"/>
      <c r="F315" s="6"/>
      <c r="G315" s="6"/>
      <c r="H315" s="6">
        <f>(I314*$G$105+(1-$G$105)*'multi-step tree (2)'!I316)*EXP(-rf)</f>
        <v>0</v>
      </c>
      <c r="I315" s="6">
        <f>(J314*$G$105+(1-$G$105)*'multi-step tree (2)'!J316)*EXP(-rf)</f>
        <v>0</v>
      </c>
      <c r="J315" s="6">
        <f>(K314*$G$105+(1-$G$105)*'multi-step tree (2)'!K316)*EXP(-rf)</f>
        <v>0</v>
      </c>
      <c r="K315" s="6">
        <f t="shared" si="93"/>
        <v>0</v>
      </c>
    </row>
    <row r="316" spans="2:11" ht="12.75">
      <c r="B316" s="6"/>
      <c r="C316" s="6"/>
      <c r="D316" s="6"/>
      <c r="E316" s="6"/>
      <c r="F316" s="6"/>
      <c r="G316" s="6"/>
      <c r="H316" s="6"/>
      <c r="I316" s="6">
        <f>(J315*$G$105+(1-$G$105)*'multi-step tree (2)'!J317)*EXP(-rf)</f>
        <v>0</v>
      </c>
      <c r="J316" s="6">
        <f>(K315*$G$105+(1-$G$105)*'multi-step tree (2)'!K317)*EXP(-rf)</f>
        <v>0</v>
      </c>
      <c r="K316" s="6">
        <f t="shared" si="93"/>
        <v>0</v>
      </c>
    </row>
    <row r="317" spans="2:11" ht="12.75">
      <c r="B317" s="6"/>
      <c r="C317" s="6"/>
      <c r="D317" s="6"/>
      <c r="E317" s="6"/>
      <c r="F317" s="6"/>
      <c r="G317" s="6"/>
      <c r="H317" s="6"/>
      <c r="I317" s="6"/>
      <c r="J317" s="6">
        <f>(K316*$G$105+(1-$G$105)*'multi-step tree (2)'!K318)*EXP(-rf)</f>
        <v>0</v>
      </c>
      <c r="K317" s="6">
        <f t="shared" si="93"/>
        <v>0</v>
      </c>
    </row>
    <row r="318" spans="2:11" ht="12.75">
      <c r="B318" s="6"/>
      <c r="C318" s="6"/>
      <c r="D318" s="6"/>
      <c r="E318" s="6"/>
      <c r="F318" s="6"/>
      <c r="G318" s="6"/>
      <c r="H318" s="6"/>
      <c r="I318" s="6"/>
      <c r="J318" s="6"/>
      <c r="K318" s="6">
        <f t="shared" si="93"/>
        <v>0</v>
      </c>
    </row>
    <row r="321" spans="1:14" ht="12.75">
      <c r="A321" s="32" t="s">
        <v>99</v>
      </c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ht="12.75">
      <c r="A322" s="32" t="s">
        <v>100</v>
      </c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5" ht="12.75">
      <c r="B325" t="s">
        <v>107</v>
      </c>
    </row>
    <row r="327" spans="2:11" ht="12.75">
      <c r="B327" s="6"/>
      <c r="C327" s="6"/>
      <c r="D327" s="6"/>
      <c r="E327" s="6"/>
      <c r="F327" s="6"/>
      <c r="G327" s="6"/>
      <c r="H327" s="6"/>
      <c r="I327" s="6"/>
      <c r="J327" s="6"/>
      <c r="K327" s="6">
        <f aca="true" t="shared" si="94" ref="K327:K345">IF(K4="","",MAX(MIN(K4,7),3))</f>
        <v>7</v>
      </c>
    </row>
    <row r="328" spans="2:11" ht="12.75">
      <c r="B328" s="6"/>
      <c r="C328" s="6"/>
      <c r="D328" s="6"/>
      <c r="E328" s="6"/>
      <c r="F328" s="6"/>
      <c r="G328" s="6"/>
      <c r="H328" s="6"/>
      <c r="I328" s="6"/>
      <c r="J328" s="6">
        <f aca="true" t="shared" si="95" ref="J328:J344">IF(J5="","",MAX(MIN(J5,7),3))</f>
        <v>7</v>
      </c>
      <c r="K328" s="6">
        <f t="shared" si="94"/>
      </c>
    </row>
    <row r="329" spans="2:11" ht="12.75">
      <c r="B329" s="6"/>
      <c r="C329" s="6"/>
      <c r="D329" s="6"/>
      <c r="E329" s="6"/>
      <c r="F329" s="6"/>
      <c r="G329" s="6"/>
      <c r="H329" s="6"/>
      <c r="I329" s="6">
        <f aca="true" t="shared" si="96" ref="I329:I343">IF(I6="","",MAX(MIN(I6,7),3))</f>
        <v>7</v>
      </c>
      <c r="J329" s="6">
        <f t="shared" si="95"/>
      </c>
      <c r="K329" s="6">
        <f t="shared" si="94"/>
        <v>7</v>
      </c>
    </row>
    <row r="330" spans="2:11" ht="12.75">
      <c r="B330" s="6"/>
      <c r="C330" s="6"/>
      <c r="D330" s="6"/>
      <c r="E330" s="6"/>
      <c r="F330" s="6"/>
      <c r="G330" s="6"/>
      <c r="H330" s="6">
        <f aca="true" t="shared" si="97" ref="H330:H342">IF(H7="","",MAX(MIN(H7,7),3))</f>
        <v>7</v>
      </c>
      <c r="I330" s="6">
        <f t="shared" si="96"/>
      </c>
      <c r="J330" s="6">
        <f t="shared" si="95"/>
        <v>7</v>
      </c>
      <c r="K330" s="6">
        <f t="shared" si="94"/>
      </c>
    </row>
    <row r="331" spans="2:11" ht="12.75">
      <c r="B331" s="6"/>
      <c r="C331" s="6"/>
      <c r="D331" s="6"/>
      <c r="E331" s="6"/>
      <c r="F331" s="6"/>
      <c r="G331" s="6">
        <f aca="true" t="shared" si="98" ref="G331:G341">IF(G8="","",MAX(MIN(G8,7),3))</f>
        <v>7</v>
      </c>
      <c r="H331" s="6">
        <f t="shared" si="97"/>
      </c>
      <c r="I331" s="6">
        <f t="shared" si="96"/>
        <v>7</v>
      </c>
      <c r="J331" s="6">
        <f t="shared" si="95"/>
      </c>
      <c r="K331" s="6">
        <f t="shared" si="94"/>
        <v>7</v>
      </c>
    </row>
    <row r="332" spans="2:11" ht="12.75">
      <c r="B332" s="6"/>
      <c r="C332" s="6"/>
      <c r="D332" s="6"/>
      <c r="E332" s="6"/>
      <c r="F332" s="6">
        <f aca="true" t="shared" si="99" ref="F332:F340">IF(F9="","",MAX(MIN(F9,7),3))</f>
        <v>7</v>
      </c>
      <c r="G332" s="6">
        <f t="shared" si="98"/>
      </c>
      <c r="H332" s="6">
        <f t="shared" si="97"/>
        <v>7</v>
      </c>
      <c r="I332" s="6">
        <f t="shared" si="96"/>
      </c>
      <c r="J332" s="6">
        <f t="shared" si="95"/>
        <v>7</v>
      </c>
      <c r="K332" s="6">
        <f t="shared" si="94"/>
      </c>
    </row>
    <row r="333" spans="2:11" ht="12.75">
      <c r="B333" s="6"/>
      <c r="C333" s="6"/>
      <c r="D333" s="6"/>
      <c r="E333" s="6">
        <f aca="true" t="shared" si="100" ref="E333:E339">IF(E10="","",MAX(MIN(E10,7),3))</f>
        <v>7</v>
      </c>
      <c r="F333" s="6">
        <f t="shared" si="99"/>
      </c>
      <c r="G333" s="6">
        <f t="shared" si="98"/>
        <v>7</v>
      </c>
      <c r="H333" s="6">
        <f t="shared" si="97"/>
      </c>
      <c r="I333" s="6">
        <f t="shared" si="96"/>
        <v>7</v>
      </c>
      <c r="J333" s="6">
        <f t="shared" si="95"/>
      </c>
      <c r="K333" s="6">
        <f t="shared" si="94"/>
        <v>7</v>
      </c>
    </row>
    <row r="334" spans="2:11" ht="12.75">
      <c r="B334" s="6"/>
      <c r="C334" s="6"/>
      <c r="D334" s="6">
        <f>IF(D11="","",MAX(MIN(D11,7),3))</f>
        <v>5.239151930960916</v>
      </c>
      <c r="E334" s="6">
        <f t="shared" si="100"/>
      </c>
      <c r="F334" s="6">
        <f t="shared" si="99"/>
        <v>5.916586275952971</v>
      </c>
      <c r="G334" s="6">
        <f t="shared" si="98"/>
      </c>
      <c r="H334" s="6">
        <f t="shared" si="97"/>
        <v>6.681614433421208</v>
      </c>
      <c r="I334" s="6">
        <f t="shared" si="96"/>
      </c>
      <c r="J334" s="6">
        <f t="shared" si="95"/>
        <v>7</v>
      </c>
      <c r="K334" s="6">
        <f t="shared" si="94"/>
      </c>
    </row>
    <row r="335" spans="2:11" ht="12.75">
      <c r="B335" s="6"/>
      <c r="C335" s="6">
        <f>IF(C12="","",MAX(MIN(C12,7),3))</f>
        <v>3.7260907955988443</v>
      </c>
      <c r="D335" s="6">
        <f>IF(D12="","",MAX(MIN(D12,7),3))</f>
      </c>
      <c r="E335" s="6">
        <f t="shared" si="100"/>
        <v>4.207882870110122</v>
      </c>
      <c r="F335" s="6">
        <f t="shared" si="99"/>
      </c>
      <c r="G335" s="6">
        <f t="shared" si="98"/>
        <v>4.751971763404255</v>
      </c>
      <c r="H335" s="6">
        <f t="shared" si="97"/>
      </c>
      <c r="I335" s="6">
        <f t="shared" si="96"/>
        <v>5.366412596841219</v>
      </c>
      <c r="J335" s="6">
        <f t="shared" si="95"/>
      </c>
      <c r="K335" s="6">
        <f t="shared" si="94"/>
        <v>6.060302037423156</v>
      </c>
    </row>
    <row r="336" spans="2:11" ht="12.75">
      <c r="B336" s="6">
        <f>IF(B13="","",MAX(MIN(B13,7),3))</f>
        <v>3</v>
      </c>
      <c r="C336" s="6">
        <f>IF(C13="","",MAX(MIN(C13,7),3))</f>
      </c>
      <c r="D336" s="6">
        <f>IF(D13="","",MAX(MIN(D13,7),3))</f>
        <v>3</v>
      </c>
      <c r="E336" s="6">
        <f t="shared" si="100"/>
      </c>
      <c r="F336" s="6">
        <f t="shared" si="99"/>
        <v>3.3796077078678426</v>
      </c>
      <c r="G336" s="6">
        <f t="shared" si="98"/>
      </c>
      <c r="H336" s="6">
        <f t="shared" si="97"/>
        <v>3.816598725513258</v>
      </c>
      <c r="I336" s="6">
        <f t="shared" si="96"/>
      </c>
      <c r="J336" s="6">
        <f t="shared" si="95"/>
        <v>4.310093682671597</v>
      </c>
      <c r="K336" s="6">
        <f t="shared" si="94"/>
      </c>
    </row>
    <row r="337" spans="2:11" ht="12.75">
      <c r="B337" s="6"/>
      <c r="C337" s="6">
        <f>IF(C14="","",MAX(MIN(C14,7),3))</f>
        <v>3</v>
      </c>
      <c r="D337" s="6">
        <f>IF(D14="","",MAX(MIN(D14,7),3))</f>
      </c>
      <c r="E337" s="6">
        <f t="shared" si="100"/>
        <v>3</v>
      </c>
      <c r="F337" s="6">
        <f t="shared" si="99"/>
      </c>
      <c r="G337" s="6">
        <f t="shared" si="98"/>
        <v>3</v>
      </c>
      <c r="H337" s="6">
        <f t="shared" si="97"/>
      </c>
      <c r="I337" s="6">
        <f t="shared" si="96"/>
        <v>3.06534351566816</v>
      </c>
      <c r="J337" s="6">
        <f t="shared" si="95"/>
      </c>
      <c r="K337" s="6">
        <f t="shared" si="94"/>
        <v>3.461699453437546</v>
      </c>
    </row>
    <row r="338" spans="2:11" ht="12.75">
      <c r="B338" s="6"/>
      <c r="C338" s="6"/>
      <c r="D338" s="6">
        <f>IF(D15="","",MAX(MIN(D15,7),3))</f>
        <v>3</v>
      </c>
      <c r="E338" s="6">
        <f t="shared" si="100"/>
      </c>
      <c r="F338" s="6">
        <f t="shared" si="99"/>
        <v>3</v>
      </c>
      <c r="G338" s="6">
        <f t="shared" si="98"/>
      </c>
      <c r="H338" s="6">
        <f t="shared" si="97"/>
        <v>3</v>
      </c>
      <c r="I338" s="6">
        <f t="shared" si="96"/>
      </c>
      <c r="J338" s="6">
        <f t="shared" si="95"/>
        <v>3</v>
      </c>
      <c r="K338" s="6">
        <f t="shared" si="94"/>
      </c>
    </row>
    <row r="339" spans="2:11" ht="12.75">
      <c r="B339" s="6"/>
      <c r="C339" s="6"/>
      <c r="D339" s="6"/>
      <c r="E339" s="6">
        <f t="shared" si="100"/>
        <v>3</v>
      </c>
      <c r="F339" s="6">
        <f t="shared" si="99"/>
      </c>
      <c r="G339" s="6">
        <f t="shared" si="98"/>
        <v>3</v>
      </c>
      <c r="H339" s="6">
        <f t="shared" si="97"/>
      </c>
      <c r="I339" s="6">
        <f t="shared" si="96"/>
        <v>3</v>
      </c>
      <c r="J339" s="6">
        <f t="shared" si="95"/>
      </c>
      <c r="K339" s="6">
        <f t="shared" si="94"/>
        <v>3</v>
      </c>
    </row>
    <row r="340" spans="2:11" ht="12.75">
      <c r="B340" s="6"/>
      <c r="C340" s="6"/>
      <c r="D340" s="6"/>
      <c r="E340" s="6"/>
      <c r="F340" s="6">
        <f t="shared" si="99"/>
        <v>3</v>
      </c>
      <c r="G340" s="6">
        <f t="shared" si="98"/>
      </c>
      <c r="H340" s="6">
        <f t="shared" si="97"/>
        <v>3</v>
      </c>
      <c r="I340" s="6">
        <f t="shared" si="96"/>
      </c>
      <c r="J340" s="6">
        <f t="shared" si="95"/>
        <v>3</v>
      </c>
      <c r="K340" s="6">
        <f t="shared" si="94"/>
      </c>
    </row>
    <row r="341" spans="2:11" ht="12.75">
      <c r="B341" s="6"/>
      <c r="C341" s="6"/>
      <c r="D341" s="6"/>
      <c r="E341" s="6"/>
      <c r="F341" s="6"/>
      <c r="G341" s="6">
        <f t="shared" si="98"/>
        <v>3</v>
      </c>
      <c r="H341" s="6">
        <f t="shared" si="97"/>
      </c>
      <c r="I341" s="6">
        <f t="shared" si="96"/>
        <v>3</v>
      </c>
      <c r="J341" s="6">
        <f t="shared" si="95"/>
      </c>
      <c r="K341" s="6">
        <f t="shared" si="94"/>
        <v>3</v>
      </c>
    </row>
    <row r="342" spans="2:11" ht="12.75">
      <c r="B342" s="6"/>
      <c r="C342" s="6"/>
      <c r="D342" s="6"/>
      <c r="E342" s="6"/>
      <c r="F342" s="6"/>
      <c r="G342" s="6"/>
      <c r="H342" s="6">
        <f t="shared" si="97"/>
        <v>3</v>
      </c>
      <c r="I342" s="6">
        <f t="shared" si="96"/>
      </c>
      <c r="J342" s="6">
        <f t="shared" si="95"/>
        <v>3</v>
      </c>
      <c r="K342" s="6">
        <f t="shared" si="94"/>
      </c>
    </row>
    <row r="343" spans="2:11" ht="12.75">
      <c r="B343" s="6"/>
      <c r="C343" s="6"/>
      <c r="D343" s="6"/>
      <c r="E343" s="6"/>
      <c r="F343" s="6"/>
      <c r="G343" s="6"/>
      <c r="H343" s="6"/>
      <c r="I343" s="6">
        <f t="shared" si="96"/>
        <v>3</v>
      </c>
      <c r="J343" s="6">
        <f t="shared" si="95"/>
      </c>
      <c r="K343" s="6">
        <f t="shared" si="94"/>
        <v>3</v>
      </c>
    </row>
    <row r="344" spans="2:11" ht="12.75">
      <c r="B344" s="6"/>
      <c r="C344" s="6"/>
      <c r="D344" s="6"/>
      <c r="E344" s="6"/>
      <c r="F344" s="6"/>
      <c r="G344" s="6"/>
      <c r="H344" s="6"/>
      <c r="I344" s="6"/>
      <c r="J344" s="6">
        <f t="shared" si="95"/>
        <v>3</v>
      </c>
      <c r="K344" s="6">
        <f t="shared" si="94"/>
      </c>
    </row>
    <row r="345" spans="2:11" ht="12.75">
      <c r="B345" s="6"/>
      <c r="C345" s="6"/>
      <c r="D345" s="6"/>
      <c r="E345" s="6"/>
      <c r="F345" s="6"/>
      <c r="G345" s="6"/>
      <c r="H345" s="6"/>
      <c r="I345" s="6"/>
      <c r="J345" s="6"/>
      <c r="K345" s="6">
        <f t="shared" si="94"/>
        <v>3</v>
      </c>
    </row>
    <row r="347" ht="12.75">
      <c r="B347" t="s">
        <v>108</v>
      </c>
    </row>
    <row r="349" spans="2:11" ht="12.75">
      <c r="B349" s="6">
        <f aca="true" t="shared" si="101" ref="B349:K349">IF(B327="","",B4-B327)</f>
      </c>
      <c r="C349" s="6">
        <f t="shared" si="101"/>
      </c>
      <c r="D349" s="6">
        <f t="shared" si="101"/>
      </c>
      <c r="E349" s="6">
        <f t="shared" si="101"/>
      </c>
      <c r="F349" s="6">
        <f t="shared" si="101"/>
      </c>
      <c r="G349" s="6">
        <f t="shared" si="101"/>
      </c>
      <c r="H349" s="6">
        <f t="shared" si="101"/>
      </c>
      <c r="I349" s="6">
        <f t="shared" si="101"/>
      </c>
      <c r="J349" s="6">
        <f t="shared" si="101"/>
      </c>
      <c r="K349" s="6">
        <f t="shared" si="101"/>
        <v>49.9264247394802</v>
      </c>
    </row>
    <row r="350" spans="2:11" ht="12.75">
      <c r="B350" s="6">
        <f aca="true" t="shared" si="102" ref="B350:K350">IF(B328="","",B5-B328)</f>
      </c>
      <c r="C350" s="6">
        <f t="shared" si="102"/>
      </c>
      <c r="D350" s="6">
        <f t="shared" si="102"/>
      </c>
      <c r="E350" s="6">
        <f t="shared" si="102"/>
      </c>
      <c r="F350" s="6">
        <f t="shared" si="102"/>
      </c>
      <c r="G350" s="6">
        <f t="shared" si="102"/>
      </c>
      <c r="H350" s="6">
        <f t="shared" si="102"/>
      </c>
      <c r="I350" s="6">
        <f t="shared" si="102"/>
      </c>
      <c r="J350" s="6">
        <f t="shared" si="102"/>
        <v>33.48613784124861</v>
      </c>
      <c r="K350" s="6">
        <f t="shared" si="102"/>
      </c>
    </row>
    <row r="351" spans="2:11" ht="12.75">
      <c r="B351" s="6">
        <f aca="true" t="shared" si="103" ref="B351:K351">IF(B329="","",B6-B329)</f>
      </c>
      <c r="C351" s="6">
        <f t="shared" si="103"/>
      </c>
      <c r="D351" s="6">
        <f t="shared" si="103"/>
      </c>
      <c r="E351" s="6">
        <f t="shared" si="103"/>
      </c>
      <c r="F351" s="6">
        <f t="shared" si="103"/>
      </c>
      <c r="G351" s="6">
        <f t="shared" si="103"/>
      </c>
      <c r="H351" s="6">
        <f t="shared" si="103"/>
      </c>
      <c r="I351" s="6">
        <f t="shared" si="103"/>
        <v>21.793787152485592</v>
      </c>
      <c r="J351" s="6">
        <f t="shared" si="103"/>
      </c>
      <c r="K351" s="6">
        <f t="shared" si="103"/>
        <v>25.516889783698495</v>
      </c>
    </row>
    <row r="352" spans="2:11" ht="12.75">
      <c r="B352" s="6">
        <f aca="true" t="shared" si="104" ref="B352:K352">IF(B330="","",B7-B330)</f>
      </c>
      <c r="C352" s="6">
        <f t="shared" si="104"/>
      </c>
      <c r="D352" s="6">
        <f t="shared" si="104"/>
      </c>
      <c r="E352" s="6">
        <f t="shared" si="104"/>
      </c>
      <c r="F352" s="6">
        <f t="shared" si="104"/>
      </c>
      <c r="G352" s="6">
        <f t="shared" si="104"/>
      </c>
      <c r="H352" s="6">
        <f t="shared" si="104"/>
        <v>13.478174081054185</v>
      </c>
      <c r="I352" s="6">
        <f t="shared" si="104"/>
      </c>
      <c r="J352" s="6">
        <f t="shared" si="104"/>
        <v>16.126048895153698</v>
      </c>
      <c r="K352" s="6">
        <f t="shared" si="104"/>
      </c>
    </row>
    <row r="353" spans="2:11" ht="12.75">
      <c r="B353" s="6">
        <f aca="true" t="shared" si="105" ref="B353:K353">IF(B331="","",B8-B331)</f>
      </c>
      <c r="C353" s="6">
        <f t="shared" si="105"/>
      </c>
      <c r="D353" s="6">
        <f t="shared" si="105"/>
      </c>
      <c r="E353" s="6">
        <f t="shared" si="105"/>
      </c>
      <c r="F353" s="6">
        <f t="shared" si="105"/>
      </c>
      <c r="G353" s="6">
        <f t="shared" si="105"/>
        <v>7.564100632999192</v>
      </c>
      <c r="H353" s="6">
        <f t="shared" si="105"/>
      </c>
      <c r="I353" s="6">
        <f t="shared" si="105"/>
        <v>9.447272204033329</v>
      </c>
      <c r="J353" s="6">
        <f t="shared" si="105"/>
      </c>
      <c r="K353" s="6">
        <f t="shared" si="105"/>
        <v>11.573942172621507</v>
      </c>
    </row>
    <row r="354" spans="2:11" ht="12.75">
      <c r="B354" s="6">
        <f aca="true" t="shared" si="106" ref="B354:K354">IF(B332="","",B9-B332)</f>
      </c>
      <c r="C354" s="6">
        <f t="shared" si="106"/>
      </c>
      <c r="D354" s="6">
        <f t="shared" si="106"/>
      </c>
      <c r="E354" s="6">
        <f t="shared" si="106"/>
      </c>
      <c r="F354" s="6">
        <f t="shared" si="106"/>
        <v>3.3580048889401866</v>
      </c>
      <c r="G354" s="6">
        <f t="shared" si="106"/>
      </c>
      <c r="H354" s="6">
        <f t="shared" si="106"/>
        <v>4.697318646172025</v>
      </c>
      <c r="I354" s="6">
        <f t="shared" si="106"/>
      </c>
      <c r="J354" s="6">
        <f t="shared" si="106"/>
        <v>6.209808739922661</v>
      </c>
      <c r="K354" s="6">
        <f t="shared" si="106"/>
      </c>
    </row>
    <row r="355" spans="2:11" ht="12.75">
      <c r="B355" s="6">
        <f aca="true" t="shared" si="107" ref="B355:K355">IF(B333="","",B10-B333)</f>
      </c>
      <c r="C355" s="6">
        <f t="shared" si="107"/>
      </c>
      <c r="D355" s="6">
        <f t="shared" si="107"/>
      </c>
      <c r="E355" s="6">
        <f t="shared" si="107"/>
        <v>0.3666248251688229</v>
      </c>
      <c r="F355" s="6">
        <f t="shared" si="107"/>
      </c>
      <c r="G355" s="6">
        <f t="shared" si="107"/>
        <v>1.3191462883754</v>
      </c>
      <c r="H355" s="6">
        <f t="shared" si="107"/>
      </c>
      <c r="I355" s="6">
        <f t="shared" si="107"/>
        <v>2.394830958532509</v>
      </c>
      <c r="J355" s="6">
        <f t="shared" si="107"/>
      </c>
      <c r="K355" s="6">
        <f t="shared" si="107"/>
        <v>3.6096041204051534</v>
      </c>
    </row>
    <row r="356" spans="2:11" ht="12.75">
      <c r="B356" s="6">
        <f aca="true" t="shared" si="108" ref="B356:K356">IF(B334="","",B11-B334)</f>
      </c>
      <c r="C356" s="6">
        <f t="shared" si="108"/>
      </c>
      <c r="D356" s="6">
        <f t="shared" si="108"/>
        <v>0</v>
      </c>
      <c r="E356" s="6">
        <f t="shared" si="108"/>
      </c>
      <c r="F356" s="6">
        <f t="shared" si="108"/>
        <v>0</v>
      </c>
      <c r="G356" s="6">
        <f t="shared" si="108"/>
      </c>
      <c r="H356" s="6">
        <f t="shared" si="108"/>
        <v>0</v>
      </c>
      <c r="I356" s="6">
        <f t="shared" si="108"/>
      </c>
      <c r="J356" s="6">
        <f t="shared" si="108"/>
        <v>0.5455624839531152</v>
      </c>
      <c r="K356" s="6">
        <f t="shared" si="108"/>
      </c>
    </row>
    <row r="357" spans="2:11" ht="12.75">
      <c r="B357" s="6">
        <f aca="true" t="shared" si="109" ref="B357:K357">IF(B335="","",B12-B335)</f>
      </c>
      <c r="C357" s="6">
        <f t="shared" si="109"/>
        <v>0</v>
      </c>
      <c r="D357" s="6">
        <f t="shared" si="109"/>
      </c>
      <c r="E357" s="6">
        <f t="shared" si="109"/>
        <v>0</v>
      </c>
      <c r="F357" s="6">
        <f t="shared" si="109"/>
      </c>
      <c r="G357" s="6">
        <f t="shared" si="109"/>
        <v>0</v>
      </c>
      <c r="H357" s="6">
        <f t="shared" si="109"/>
      </c>
      <c r="I357" s="6">
        <f t="shared" si="109"/>
        <v>0</v>
      </c>
      <c r="J357" s="6">
        <f t="shared" si="109"/>
      </c>
      <c r="K357" s="6">
        <f t="shared" si="109"/>
        <v>0</v>
      </c>
    </row>
    <row r="358" spans="2:11" ht="12.75">
      <c r="B358" s="6">
        <f aca="true" t="shared" si="110" ref="B358:K358">IF(B336="","",B13-B336)</f>
        <v>-0.3500000000000001</v>
      </c>
      <c r="C358" s="6">
        <f t="shared" si="110"/>
      </c>
      <c r="D358" s="6">
        <f t="shared" si="110"/>
        <v>-0.007348930154104316</v>
      </c>
      <c r="E358" s="6">
        <f t="shared" si="110"/>
      </c>
      <c r="F358" s="6">
        <f t="shared" si="110"/>
        <v>0</v>
      </c>
      <c r="G358" s="6">
        <f t="shared" si="110"/>
      </c>
      <c r="H358" s="6">
        <f t="shared" si="110"/>
        <v>0</v>
      </c>
      <c r="I358" s="6">
        <f t="shared" si="110"/>
      </c>
      <c r="J358" s="6">
        <f t="shared" si="110"/>
        <v>0</v>
      </c>
      <c r="K358" s="6">
        <f t="shared" si="110"/>
      </c>
    </row>
    <row r="359" spans="2:11" ht="12.75">
      <c r="B359" s="6">
        <f aca="true" t="shared" si="111" ref="B359:K359">IF(B337="","",B14-B337)</f>
      </c>
      <c r="C359" s="6">
        <f t="shared" si="111"/>
        <v>-0.8716231648302983</v>
      </c>
      <c r="D359" s="6">
        <f t="shared" si="111"/>
      </c>
      <c r="E359" s="6">
        <f t="shared" si="111"/>
        <v>-0.5964191649789323</v>
      </c>
      <c r="F359" s="6">
        <f t="shared" si="111"/>
      </c>
      <c r="G359" s="6">
        <f t="shared" si="111"/>
        <v>-0.2856306575898535</v>
      </c>
      <c r="H359" s="6">
        <f t="shared" si="111"/>
      </c>
      <c r="I359" s="6">
        <f t="shared" si="111"/>
        <v>0</v>
      </c>
      <c r="J359" s="6">
        <f t="shared" si="111"/>
      </c>
      <c r="K359" s="6">
        <f t="shared" si="111"/>
        <v>0</v>
      </c>
    </row>
    <row r="360" spans="2:11" ht="12.75">
      <c r="B360" s="6">
        <f aca="true" t="shared" si="112" ref="B360:K360">IF(B338="","",B15-B338)</f>
      </c>
      <c r="C360" s="6">
        <f t="shared" si="112"/>
      </c>
      <c r="D360" s="6">
        <f t="shared" si="112"/>
        <v>-1.2905705839671717</v>
      </c>
      <c r="E360" s="6">
        <f t="shared" si="112"/>
      </c>
      <c r="F360" s="6">
        <f t="shared" si="112"/>
        <v>-1.0695374450125703</v>
      </c>
      <c r="G360" s="6">
        <f t="shared" si="112"/>
      </c>
      <c r="H360" s="6">
        <f t="shared" si="112"/>
        <v>-0.8199242149129917</v>
      </c>
      <c r="I360" s="6">
        <f t="shared" si="112"/>
      </c>
      <c r="J360" s="6">
        <f t="shared" si="112"/>
        <v>-0.538035422420466</v>
      </c>
      <c r="K360" s="6">
        <f t="shared" si="112"/>
      </c>
    </row>
    <row r="361" spans="2:11" ht="12.75">
      <c r="B361" s="6">
        <f aca="true" t="shared" si="113" ref="B361:K361">IF(B339="","",B16-B339)</f>
      </c>
      <c r="C361" s="6">
        <f t="shared" si="113"/>
      </c>
      <c r="D361" s="6">
        <f t="shared" si="113"/>
      </c>
      <c r="E361" s="6">
        <f t="shared" si="113"/>
        <v>-1.6270528413426633</v>
      </c>
      <c r="F361" s="6">
        <f t="shared" si="113"/>
      </c>
      <c r="G361" s="6">
        <f t="shared" si="113"/>
        <v>-1.4495276289819767</v>
      </c>
      <c r="H361" s="6">
        <f t="shared" si="113"/>
      </c>
      <c r="I361" s="6">
        <f t="shared" si="113"/>
        <v>-1.2490480000401551</v>
      </c>
      <c r="J361" s="6">
        <f t="shared" si="113"/>
      </c>
      <c r="K361" s="6">
        <f t="shared" si="113"/>
        <v>-1.022645895875985</v>
      </c>
    </row>
    <row r="362" spans="2:11" ht="12.75">
      <c r="B362" s="6">
        <f aca="true" t="shared" si="114" ref="B362:K362">IF(B340="","",B17-B340)</f>
      </c>
      <c r="C362" s="6">
        <f t="shared" si="114"/>
      </c>
      <c r="D362" s="6">
        <f t="shared" si="114"/>
      </c>
      <c r="E362" s="6">
        <f t="shared" si="114"/>
      </c>
      <c r="F362" s="6">
        <f t="shared" si="114"/>
        <v>-1.8973022911704391</v>
      </c>
      <c r="G362" s="6">
        <f t="shared" si="114"/>
      </c>
      <c r="H362" s="6">
        <f t="shared" si="114"/>
        <v>-1.7547209516809799</v>
      </c>
      <c r="I362" s="6">
        <f t="shared" si="114"/>
      </c>
      <c r="J362" s="6">
        <f t="shared" si="114"/>
        <v>-1.5937035184118513</v>
      </c>
      <c r="K362" s="6">
        <f t="shared" si="114"/>
      </c>
    </row>
    <row r="363" spans="2:11" ht="12.75">
      <c r="B363" s="6">
        <f aca="true" t="shared" si="115" ref="B363:K363">IF(B341="","",B18-B341)</f>
      </c>
      <c r="C363" s="6">
        <f t="shared" si="115"/>
      </c>
      <c r="D363" s="6">
        <f t="shared" si="115"/>
      </c>
      <c r="E363" s="6">
        <f t="shared" si="115"/>
      </c>
      <c r="F363" s="6">
        <f t="shared" si="115"/>
      </c>
      <c r="G363" s="6">
        <f t="shared" si="115"/>
        <v>-2.114356128427343</v>
      </c>
      <c r="H363" s="6">
        <f t="shared" si="115"/>
      </c>
      <c r="I363" s="6">
        <f t="shared" si="115"/>
        <v>-1.9998403472587267</v>
      </c>
      <c r="J363" s="6">
        <f t="shared" si="115"/>
      </c>
      <c r="K363" s="6">
        <f t="shared" si="115"/>
        <v>-1.8705174132857094</v>
      </c>
    </row>
    <row r="364" spans="2:11" ht="12.75">
      <c r="B364" s="6">
        <f aca="true" t="shared" si="116" ref="B364:K364">IF(B342="","",B19-B342)</f>
      </c>
      <c r="C364" s="6">
        <f t="shared" si="116"/>
      </c>
      <c r="D364" s="6">
        <f t="shared" si="116"/>
      </c>
      <c r="E364" s="6">
        <f t="shared" si="116"/>
      </c>
      <c r="F364" s="6">
        <f t="shared" si="116"/>
      </c>
      <c r="G364" s="6">
        <f t="shared" si="116"/>
      </c>
      <c r="H364" s="6">
        <f t="shared" si="116"/>
        <v>-2.2886853205791495</v>
      </c>
      <c r="I364" s="6">
        <f t="shared" si="116"/>
      </c>
      <c r="J364" s="6">
        <f t="shared" si="116"/>
        <v>-2.196710703258151</v>
      </c>
      <c r="K364" s="6">
        <f t="shared" si="116"/>
      </c>
    </row>
    <row r="365" spans="2:11" ht="12.75">
      <c r="B365" s="6">
        <f aca="true" t="shared" si="117" ref="B365:K365">IF(B343="","",B20-B343)</f>
      </c>
      <c r="C365" s="6">
        <f t="shared" si="117"/>
      </c>
      <c r="D365" s="6">
        <f t="shared" si="117"/>
      </c>
      <c r="E365" s="6">
        <f t="shared" si="117"/>
      </c>
      <c r="F365" s="6">
        <f t="shared" si="117"/>
      </c>
      <c r="G365" s="6">
        <f t="shared" si="117"/>
      </c>
      <c r="H365" s="6">
        <f t="shared" si="117"/>
      </c>
      <c r="I365" s="6">
        <f t="shared" si="117"/>
        <v>-2.4286997410583018</v>
      </c>
      <c r="J365" s="6">
        <f t="shared" si="117"/>
      </c>
      <c r="K365" s="6">
        <f t="shared" si="117"/>
        <v>-2.354829309009392</v>
      </c>
    </row>
    <row r="366" spans="2:11" ht="12.75">
      <c r="B366" s="6">
        <f aca="true" t="shared" si="118" ref="B366:K366">IF(B344="","",B21-B344)</f>
      </c>
      <c r="C366" s="6">
        <f t="shared" si="118"/>
      </c>
      <c r="D366" s="6">
        <f t="shared" si="118"/>
      </c>
      <c r="E366" s="6">
        <f t="shared" si="118"/>
      </c>
      <c r="F366" s="6">
        <f t="shared" si="118"/>
      </c>
      <c r="G366" s="6">
        <f t="shared" si="118"/>
      </c>
      <c r="H366" s="6">
        <f t="shared" si="118"/>
      </c>
      <c r="I366" s="6">
        <f t="shared" si="118"/>
      </c>
      <c r="J366" s="6">
        <f t="shared" si="118"/>
        <v>-2.541153872808316</v>
      </c>
      <c r="K366" s="6">
        <f t="shared" si="118"/>
      </c>
    </row>
    <row r="367" spans="2:11" ht="12.75">
      <c r="B367" s="6">
        <f aca="true" t="shared" si="119" ref="B367:K367">IF(B345="","",B22-B345)</f>
      </c>
      <c r="C367" s="6">
        <f t="shared" si="119"/>
      </c>
      <c r="D367" s="6">
        <f t="shared" si="119"/>
      </c>
      <c r="E367" s="6">
        <f t="shared" si="119"/>
      </c>
      <c r="F367" s="6">
        <f t="shared" si="119"/>
      </c>
      <c r="G367" s="6">
        <f t="shared" si="119"/>
      </c>
      <c r="H367" s="6">
        <f t="shared" si="119"/>
      </c>
      <c r="I367" s="6">
        <f t="shared" si="119"/>
      </c>
      <c r="J367" s="6">
        <f t="shared" si="119"/>
      </c>
      <c r="K367" s="6">
        <f t="shared" si="119"/>
        <v>-2.631472653576562</v>
      </c>
    </row>
    <row r="369" ht="12.75">
      <c r="B369" t="s">
        <v>109</v>
      </c>
    </row>
    <row r="371" spans="2:11" ht="12.75">
      <c r="B371" s="6">
        <f>IF(B349="","",($G$105*'multi-step tree (2)'!C370+(1-$G$105)*'multi-step tree (2)'!C372)*EXP(-rf)+B349)</f>
      </c>
      <c r="C371" s="6">
        <f>IF(C349="","",($G$105*'multi-step tree (2)'!D370+(1-$G$105)*'multi-step tree (2)'!D372)*EXP(-rf)+C349)</f>
      </c>
      <c r="D371" s="6">
        <f>IF(D349="","",($G$105*'multi-step tree (2)'!E370+(1-$G$105)*'multi-step tree (2)'!E372)*EXP(-rf)+D349)</f>
      </c>
      <c r="E371" s="6">
        <f>IF(E349="","",($G$105*'multi-step tree (2)'!F370+(1-$G$105)*'multi-step tree (2)'!F372)*EXP(-rf)+E349)</f>
      </c>
      <c r="F371" s="6">
        <f>IF(F349="","",($G$105*'multi-step tree (2)'!G370+(1-$G$105)*'multi-step tree (2)'!G372)*EXP(-rf)+F349)</f>
      </c>
      <c r="G371" s="6">
        <f>IF(G349="","",($G$105*'multi-step tree (2)'!H370+(1-$G$105)*'multi-step tree (2)'!H372)*EXP(-rf)+G349)</f>
      </c>
      <c r="H371" s="6">
        <f>IF(H349="","",($G$105*'multi-step tree (2)'!I370+(1-$G$105)*'multi-step tree (2)'!I372)*EXP(-rf)+H349)</f>
      </c>
      <c r="I371" s="6">
        <f>IF(I349="","",($G$105*'multi-step tree (2)'!J370+(1-$G$105)*'multi-step tree (2)'!J372)*EXP(-rf)+I349)</f>
      </c>
      <c r="J371" s="6">
        <f>IF(J349="","",($G$105*'multi-step tree (2)'!K370+(1-$G$105)*'multi-step tree (2)'!K372)*EXP(-rf)+J349)</f>
      </c>
      <c r="K371" s="6">
        <f aca="true" t="shared" si="120" ref="K371:K389">IF(K349="","",K349)</f>
        <v>49.9264247394802</v>
      </c>
    </row>
    <row r="372" spans="2:11" ht="12.75">
      <c r="B372" s="6">
        <f>IF(B350="","",($G$105*'multi-step tree (2)'!C371+(1-$G$105)*'multi-step tree (2)'!C373)*EXP(-rf)+B350)</f>
      </c>
      <c r="C372" s="6">
        <f>IF(C350="","",($G$105*'multi-step tree (2)'!D371+(1-$G$105)*'multi-step tree (2)'!D373)*EXP(-rf)+C350)</f>
      </c>
      <c r="D372" s="6">
        <f>IF(D350="","",($G$105*'multi-step tree (2)'!E371+(1-$G$105)*'multi-step tree (2)'!E373)*EXP(-rf)+D350)</f>
      </c>
      <c r="E372" s="6">
        <f>IF(E350="","",($G$105*'multi-step tree (2)'!F371+(1-$G$105)*'multi-step tree (2)'!F373)*EXP(-rf)+E350)</f>
      </c>
      <c r="F372" s="6">
        <f>IF(F350="","",($G$105*'multi-step tree (2)'!G371+(1-$G$105)*'multi-step tree (2)'!G373)*EXP(-rf)+F350)</f>
      </c>
      <c r="G372" s="6">
        <f>IF(G350="","",($G$105*'multi-step tree (2)'!H371+(1-$G$105)*'multi-step tree (2)'!H373)*EXP(-rf)+G350)</f>
      </c>
      <c r="H372" s="6">
        <f>IF(H350="","",($G$105*'multi-step tree (2)'!I371+(1-$G$105)*'multi-step tree (2)'!I373)*EXP(-rf)+H350)</f>
      </c>
      <c r="I372" s="6">
        <f>IF(I350="","",($G$105*'multi-step tree (2)'!J371+(1-$G$105)*'multi-step tree (2)'!J373)*EXP(-rf)+I350)</f>
      </c>
      <c r="J372" s="6">
        <f>IF(J350="","",($G$105*'multi-step tree (2)'!K371+(1-$G$105)*'multi-step tree (2)'!K373)*EXP(-rf)+J350)</f>
        <v>65.31981899374118</v>
      </c>
      <c r="K372" s="6">
        <f t="shared" si="120"/>
      </c>
    </row>
    <row r="373" spans="2:11" ht="12.75">
      <c r="B373" s="6">
        <f>IF(B351="","",($G$105*'multi-step tree (2)'!C372+(1-$G$105)*'multi-step tree (2)'!C374)*EXP(-rf)+B351)</f>
      </c>
      <c r="C373" s="6">
        <f>IF(C351="","",($G$105*'multi-step tree (2)'!D372+(1-$G$105)*'multi-step tree (2)'!D374)*EXP(-rf)+C351)</f>
      </c>
      <c r="D373" s="6">
        <f>IF(D351="","",($G$105*'multi-step tree (2)'!E372+(1-$G$105)*'multi-step tree (2)'!E374)*EXP(-rf)+D351)</f>
      </c>
      <c r="E373" s="6">
        <f>IF(E351="","",($G$105*'multi-step tree (2)'!F372+(1-$G$105)*'multi-step tree (2)'!F374)*EXP(-rf)+E351)</f>
      </c>
      <c r="F373" s="6">
        <f>IF(F351="","",($G$105*'multi-step tree (2)'!G372+(1-$G$105)*'multi-step tree (2)'!G374)*EXP(-rf)+F351)</f>
      </c>
      <c r="G373" s="6">
        <f>IF(G351="","",($G$105*'multi-step tree (2)'!H372+(1-$G$105)*'multi-step tree (2)'!H374)*EXP(-rf)+G351)</f>
      </c>
      <c r="H373" s="6">
        <f>IF(H351="","",($G$105*'multi-step tree (2)'!I372+(1-$G$105)*'multi-step tree (2)'!I374)*EXP(-rf)+H351)</f>
      </c>
      <c r="I373" s="6">
        <f>IF(I351="","",($G$105*'multi-step tree (2)'!J372+(1-$G$105)*'multi-step tree (2)'!J374)*EXP(-rf)+I351)</f>
        <v>62.20464160065129</v>
      </c>
      <c r="J373" s="6">
        <f>IF(J351="","",($G$105*'multi-step tree (2)'!K372+(1-$G$105)*'multi-step tree (2)'!K374)*EXP(-rf)+J351)</f>
      </c>
      <c r="K373" s="6">
        <f t="shared" si="120"/>
        <v>25.516889783698495</v>
      </c>
    </row>
    <row r="374" spans="2:11" ht="12.75">
      <c r="B374" s="6">
        <f>IF(B352="","",($G$105*'multi-step tree (2)'!C373+(1-$G$105)*'multi-step tree (2)'!C375)*EXP(-rf)+B352)</f>
      </c>
      <c r="C374" s="6">
        <f>IF(C352="","",($G$105*'multi-step tree (2)'!D373+(1-$G$105)*'multi-step tree (2)'!D375)*EXP(-rf)+C352)</f>
      </c>
      <c r="D374" s="6">
        <f>IF(D352="","",($G$105*'multi-step tree (2)'!E373+(1-$G$105)*'multi-step tree (2)'!E375)*EXP(-rf)+D352)</f>
      </c>
      <c r="E374" s="6">
        <f>IF(E352="","",($G$105*'multi-step tree (2)'!F373+(1-$G$105)*'multi-step tree (2)'!F375)*EXP(-rf)+E352)</f>
      </c>
      <c r="F374" s="6">
        <f>IF(F352="","",($G$105*'multi-step tree (2)'!G373+(1-$G$105)*'multi-step tree (2)'!G375)*EXP(-rf)+F352)</f>
      </c>
      <c r="G374" s="6">
        <f>IF(G352="","",($G$105*'multi-step tree (2)'!H373+(1-$G$105)*'multi-step tree (2)'!H375)*EXP(-rf)+G352)</f>
      </c>
      <c r="H374" s="6">
        <f>IF(H352="","",($G$105*'multi-step tree (2)'!I373+(1-$G$105)*'multi-step tree (2)'!I375)*EXP(-rf)+H352)</f>
        <v>50.04047020698184</v>
      </c>
      <c r="I374" s="6">
        <f>IF(I352="","",($G$105*'multi-step tree (2)'!J373+(1-$G$105)*'multi-step tree (2)'!J375)*EXP(-rf)+I352)</f>
      </c>
      <c r="J374" s="6">
        <f>IF(J352="","",($G$105*'multi-step tree (2)'!K373+(1-$G$105)*'multi-step tree (2)'!K375)*EXP(-rf)+J352)</f>
        <v>31.454586217147135</v>
      </c>
      <c r="K374" s="6">
        <f t="shared" si="120"/>
      </c>
    </row>
    <row r="375" spans="2:11" ht="12.75">
      <c r="B375" s="6">
        <f>IF(B353="","",($G$105*'multi-step tree (2)'!C374+(1-$G$105)*'multi-step tree (2)'!C376)*EXP(-rf)+B353)</f>
      </c>
      <c r="C375" s="6">
        <f>IF(C353="","",($G$105*'multi-step tree (2)'!D374+(1-$G$105)*'multi-step tree (2)'!D376)*EXP(-rf)+C353)</f>
      </c>
      <c r="D375" s="6">
        <f>IF(D353="","",($G$105*'multi-step tree (2)'!E374+(1-$G$105)*'multi-step tree (2)'!E376)*EXP(-rf)+D353)</f>
      </c>
      <c r="E375" s="6">
        <f>IF(E353="","",($G$105*'multi-step tree (2)'!F374+(1-$G$105)*'multi-step tree (2)'!F376)*EXP(-rf)+E353)</f>
      </c>
      <c r="F375" s="6">
        <f>IF(F353="","",($G$105*'multi-step tree (2)'!G374+(1-$G$105)*'multi-step tree (2)'!G376)*EXP(-rf)+F353)</f>
      </c>
      <c r="G375" s="6">
        <f>IF(G353="","",($G$105*'multi-step tree (2)'!H374+(1-$G$105)*'multi-step tree (2)'!H376)*EXP(-rf)+G353)</f>
        <v>34.403191978016984</v>
      </c>
      <c r="H375" s="6">
        <f>IF(H353="","",($G$105*'multi-step tree (2)'!I374+(1-$G$105)*'multi-step tree (2)'!I376)*EXP(-rf)+H353)</f>
      </c>
      <c r="I375" s="6">
        <f>IF(I353="","",($G$105*'multi-step tree (2)'!J374+(1-$G$105)*'multi-step tree (2)'!J376)*EXP(-rf)+I353)</f>
        <v>26.959266069907446</v>
      </c>
      <c r="J375" s="6">
        <f>IF(J353="","",($G$105*'multi-step tree (2)'!K374+(1-$G$105)*'multi-step tree (2)'!K376)*EXP(-rf)+J353)</f>
      </c>
      <c r="K375" s="6">
        <f t="shared" si="120"/>
        <v>11.573942172621507</v>
      </c>
    </row>
    <row r="376" spans="2:11" ht="12.75">
      <c r="B376" s="6">
        <f>IF(B354="","",($G$105*'multi-step tree (2)'!C375+(1-$G$105)*'multi-step tree (2)'!C377)*EXP(-rf)+B354)</f>
      </c>
      <c r="C376" s="6">
        <f>IF(C354="","",($G$105*'multi-step tree (2)'!D375+(1-$G$105)*'multi-step tree (2)'!D377)*EXP(-rf)+C354)</f>
      </c>
      <c r="D376" s="6">
        <f>IF(D354="","",($G$105*'multi-step tree (2)'!E375+(1-$G$105)*'multi-step tree (2)'!E377)*EXP(-rf)+D354)</f>
      </c>
      <c r="E376" s="6">
        <f>IF(E354="","",($G$105*'multi-step tree (2)'!F375+(1-$G$105)*'multi-step tree (2)'!F377)*EXP(-rf)+E354)</f>
      </c>
      <c r="F376" s="6">
        <f>IF(F354="","",($G$105*'multi-step tree (2)'!G375+(1-$G$105)*'multi-step tree (2)'!G377)*EXP(-rf)+F354)</f>
        <v>19.4288192025524</v>
      </c>
      <c r="G376" s="6">
        <f>IF(G354="","",($G$105*'multi-step tree (2)'!H375+(1-$G$105)*'multi-step tree (2)'!H377)*EXP(-rf)+G354)</f>
      </c>
      <c r="H376" s="6">
        <f>IF(H354="","",($G$105*'multi-step tree (2)'!I375+(1-$G$105)*'multi-step tree (2)'!I377)*EXP(-rf)+H354)</f>
        <v>17.675563543279278</v>
      </c>
      <c r="I376" s="6">
        <f>IF(I354="","",($G$105*'multi-step tree (2)'!J375+(1-$G$105)*'multi-step tree (2)'!J377)*EXP(-rf)+I354)</f>
      </c>
      <c r="J376" s="6">
        <f>IF(J354="","",($G$105*'multi-step tree (2)'!K375+(1-$G$105)*'multi-step tree (2)'!K377)*EXP(-rf)+J354)</f>
        <v>12.110458305806652</v>
      </c>
      <c r="K376" s="6">
        <f t="shared" si="120"/>
      </c>
    </row>
    <row r="377" spans="2:11" ht="12.75">
      <c r="B377" s="6">
        <f>IF(B355="","",($G$105*'multi-step tree (2)'!C376+(1-$G$105)*'multi-step tree (2)'!C378)*EXP(-rf)+B355)</f>
      </c>
      <c r="C377" s="6">
        <f>IF(C355="","",($G$105*'multi-step tree (2)'!D376+(1-$G$105)*'multi-step tree (2)'!D378)*EXP(-rf)+C355)</f>
      </c>
      <c r="D377" s="6">
        <f>IF(D355="","",($G$105*'multi-step tree (2)'!E376+(1-$G$105)*'multi-step tree (2)'!E378)*EXP(-rf)+D355)</f>
      </c>
      <c r="E377" s="6">
        <f>IF(E355="","",($G$105*'multi-step tree (2)'!F376+(1-$G$105)*'multi-step tree (2)'!F378)*EXP(-rf)+E355)</f>
        <v>8.301463071511902</v>
      </c>
      <c r="F377" s="6">
        <f>IF(F355="","",($G$105*'multi-step tree (2)'!G376+(1-$G$105)*'multi-step tree (2)'!G378)*EXP(-rf)+F355)</f>
      </c>
      <c r="G377" s="6">
        <f>IF(G355="","",($G$105*'multi-step tree (2)'!H376+(1-$G$105)*'multi-step tree (2)'!H378)*EXP(-rf)+G355)</f>
        <v>8.439846849363551</v>
      </c>
      <c r="H377" s="6">
        <f>IF(H355="","",($G$105*'multi-step tree (2)'!I376+(1-$G$105)*'multi-step tree (2)'!I378)*EXP(-rf)+H355)</f>
      </c>
      <c r="I377" s="6">
        <f>IF(I355="","",($G$105*'multi-step tree (2)'!J376+(1-$G$105)*'multi-step tree (2)'!J378)*EXP(-rf)+I355)</f>
        <v>7.213449607035189</v>
      </c>
      <c r="J377" s="6">
        <f>IF(J355="","",($G$105*'multi-step tree (2)'!K376+(1-$G$105)*'multi-step tree (2)'!K378)*EXP(-rf)+J355)</f>
      </c>
      <c r="K377" s="6">
        <f t="shared" si="120"/>
        <v>3.6096041204051534</v>
      </c>
    </row>
    <row r="378" spans="2:11" ht="12.75">
      <c r="B378" s="6">
        <f>IF(B356="","",($G$105*'multi-step tree (2)'!C377+(1-$G$105)*'multi-step tree (2)'!C379)*EXP(-rf)+B356)</f>
      </c>
      <c r="C378" s="6">
        <f>IF(C356="","",($G$105*'multi-step tree (2)'!D377+(1-$G$105)*'multi-step tree (2)'!D379)*EXP(-rf)+C356)</f>
      </c>
      <c r="D378" s="6">
        <f>IF(D356="","",($G$105*'multi-step tree (2)'!E377+(1-$G$105)*'multi-step tree (2)'!E379)*EXP(-rf)+D356)</f>
        <v>2.565309557437085</v>
      </c>
      <c r="E378" s="6">
        <f>IF(E356="","",($G$105*'multi-step tree (2)'!F377+(1-$G$105)*'multi-step tree (2)'!F379)*EXP(-rf)+E356)</f>
      </c>
      <c r="F378" s="6">
        <f>IF(F356="","",($G$105*'multi-step tree (2)'!G377+(1-$G$105)*'multi-step tree (2)'!G379)*EXP(-rf)+F356)</f>
        <v>2.9876008182534326</v>
      </c>
      <c r="G378" s="6">
        <f>IF(G356="","",($G$105*'multi-step tree (2)'!H377+(1-$G$105)*'multi-step tree (2)'!H379)*EXP(-rf)+G356)</f>
      </c>
      <c r="H378" s="6">
        <f>IF(H356="","",($G$105*'multi-step tree (2)'!I377+(1-$G$105)*'multi-step tree (2)'!I379)*EXP(-rf)+H356)</f>
        <v>2.5650707869180955</v>
      </c>
      <c r="I378" s="6">
        <f>IF(I356="","",($G$105*'multi-step tree (2)'!J377+(1-$G$105)*'multi-step tree (2)'!J379)*EXP(-rf)+I356)</f>
      </c>
      <c r="J378" s="6">
        <f>IF(J356="","",($G$105*'multi-step tree (2)'!K377+(1-$G$105)*'multi-step tree (2)'!K379)*EXP(-rf)+J356)</f>
        <v>1.6636981843375254</v>
      </c>
      <c r="K378" s="6">
        <f t="shared" si="120"/>
      </c>
    </row>
    <row r="379" spans="2:11" ht="12.75">
      <c r="B379" s="6">
        <f>IF(B357="","",($G$105*'multi-step tree (2)'!C378+(1-$G$105)*'multi-step tree (2)'!C380)*EXP(-rf)+B357)</f>
      </c>
      <c r="C379" s="6">
        <f>IF(C357="","",($G$105*'multi-step tree (2)'!D378+(1-$G$105)*'multi-step tree (2)'!D380)*EXP(-rf)+C357)</f>
        <v>-1.2669333646713048</v>
      </c>
      <c r="D379" s="6">
        <f>IF(D357="","",($G$105*'multi-step tree (2)'!E378+(1-$G$105)*'multi-step tree (2)'!E380)*EXP(-rf)+D357)</f>
      </c>
      <c r="E379" s="6">
        <f>IF(E357="","",($G$105*'multi-step tree (2)'!F378+(1-$G$105)*'multi-step tree (2)'!F380)*EXP(-rf)+E357)</f>
        <v>-0.009678684409291066</v>
      </c>
      <c r="F379" s="6">
        <f>IF(F357="","",($G$105*'multi-step tree (2)'!G378+(1-$G$105)*'multi-step tree (2)'!G380)*EXP(-rf)+F357)</f>
      </c>
      <c r="G379" s="6">
        <f>IF(G357="","",($G$105*'multi-step tree (2)'!H378+(1-$G$105)*'multi-step tree (2)'!H380)*EXP(-rf)+G357)</f>
        <v>0.581820444653856</v>
      </c>
      <c r="H379" s="6">
        <f>IF(H357="","",($G$105*'multi-step tree (2)'!I378+(1-$G$105)*'multi-step tree (2)'!I380)*EXP(-rf)+H357)</f>
      </c>
      <c r="I379" s="6">
        <f>IF(I357="","",($G$105*'multi-step tree (2)'!J378+(1-$G$105)*'multi-step tree (2)'!J380)*EXP(-rf)+I357)</f>
        <v>0.5153585469543711</v>
      </c>
      <c r="J379" s="6">
        <f>IF(J357="","",($G$105*'multi-step tree (2)'!K378+(1-$G$105)*'multi-step tree (2)'!K380)*EXP(-rf)+J357)</f>
      </c>
      <c r="K379" s="6">
        <f t="shared" si="120"/>
        <v>0</v>
      </c>
    </row>
    <row r="380" spans="2:11" ht="12.75">
      <c r="B380" s="6">
        <f>IF(B358="","",($G$105*'multi-step tree (2)'!C379+(1-$G$105)*'multi-step tree (2)'!C381)*EXP(-rf)+B358)</f>
        <v>-5.7546595980685105</v>
      </c>
      <c r="C380" s="6">
        <f>IF(C358="","",($G$105*'multi-step tree (2)'!D379+(1-$G$105)*'multi-step tree (2)'!D381)*EXP(-rf)+C358)</f>
      </c>
      <c r="D380" s="6">
        <f>IF(D358="","",($G$105*'multi-step tree (2)'!E379+(1-$G$105)*'multi-step tree (2)'!E381)*EXP(-rf)+D358)</f>
        <v>-3.2138760874329955</v>
      </c>
      <c r="E380" s="6">
        <f>IF(E358="","",($G$105*'multi-step tree (2)'!F379+(1-$G$105)*'multi-step tree (2)'!F381)*EXP(-rf)+E358)</f>
      </c>
      <c r="F380" s="6">
        <f>IF(F358="","",($G$105*'multi-step tree (2)'!G379+(1-$G$105)*'multi-step tree (2)'!G381)*EXP(-rf)+F358)</f>
        <v>-1.4578222002236496</v>
      </c>
      <c r="G380" s="6">
        <f>IF(G358="","",($G$105*'multi-step tree (2)'!H379+(1-$G$105)*'multi-step tree (2)'!H381)*EXP(-rf)+G358)</f>
      </c>
      <c r="H380" s="6">
        <f>IF(H358="","",($G$105*'multi-step tree (2)'!I379+(1-$G$105)*'multi-step tree (2)'!I381)*EXP(-rf)+H358)</f>
        <v>-0.3316693183786112</v>
      </c>
      <c r="I380" s="6">
        <f>IF(I358="","",($G$105*'multi-step tree (2)'!J379+(1-$G$105)*'multi-step tree (2)'!J381)*EXP(-rf)+I358)</f>
      </c>
      <c r="J380" s="6">
        <f>IF(J358="","",($G$105*'multi-step tree (2)'!K379+(1-$G$105)*'multi-step tree (2)'!K381)*EXP(-rf)+J358)</f>
        <v>0</v>
      </c>
      <c r="K380" s="6">
        <f t="shared" si="120"/>
      </c>
    </row>
    <row r="381" spans="2:11" ht="12.75">
      <c r="B381" s="6">
        <f>IF(B359="","",($G$105*'multi-step tree (2)'!C380+(1-$G$105)*'multi-step tree (2)'!C382)*EXP(-rf)+B359)</f>
      </c>
      <c r="C381" s="6">
        <f>IF(C359="","",($G$105*'multi-step tree (2)'!D380+(1-$G$105)*'multi-step tree (2)'!D382)*EXP(-rf)+C359)</f>
        <v>-7.8137148508371075</v>
      </c>
      <c r="D381" s="6">
        <f>IF(D359="","",($G$105*'multi-step tree (2)'!E380+(1-$G$105)*'multi-step tree (2)'!E382)*EXP(-rf)+D359)</f>
      </c>
      <c r="E381" s="6">
        <f>IF(E359="","",($G$105*'multi-step tree (2)'!F380+(1-$G$105)*'multi-step tree (2)'!F382)*EXP(-rf)+E359)</f>
        <v>-4.994101218314784</v>
      </c>
      <c r="F381" s="6">
        <f>IF(F359="","",($G$105*'multi-step tree (2)'!G380+(1-$G$105)*'multi-step tree (2)'!G382)*EXP(-rf)+F359)</f>
      </c>
      <c r="G381" s="6">
        <f>IF(G359="","",($G$105*'multi-step tree (2)'!H380+(1-$G$105)*'multi-step tree (2)'!H382)*EXP(-rf)+G359)</f>
        <v>-2.553618798208663</v>
      </c>
      <c r="H381" s="6">
        <f>IF(H359="","",($G$105*'multi-step tree (2)'!I380+(1-$G$105)*'multi-step tree (2)'!I382)*EXP(-rf)+H359)</f>
      </c>
      <c r="I381" s="6">
        <f>IF(I359="","",($G$105*'multi-step tree (2)'!J380+(1-$G$105)*'multi-step tree (2)'!J382)*EXP(-rf)+I359)</f>
        <v>-0.7659220232352518</v>
      </c>
      <c r="J381" s="6">
        <f>IF(J359="","",($G$105*'multi-step tree (2)'!K380+(1-$G$105)*'multi-step tree (2)'!K382)*EXP(-rf)+J359)</f>
      </c>
      <c r="K381" s="6">
        <f t="shared" si="120"/>
        <v>0</v>
      </c>
    </row>
    <row r="382" spans="2:11" ht="12.75">
      <c r="B382" s="6">
        <f>IF(B360="","",($G$105*'multi-step tree (2)'!C381+(1-$G$105)*'multi-step tree (2)'!C383)*EXP(-rf)+B360)</f>
      </c>
      <c r="C382" s="6">
        <f>IF(C360="","",($G$105*'multi-step tree (2)'!D381+(1-$G$105)*'multi-step tree (2)'!D383)*EXP(-rf)+C360)</f>
      </c>
      <c r="D382" s="6">
        <f>IF(D360="","",($G$105*'multi-step tree (2)'!E381+(1-$G$105)*'multi-step tree (2)'!E383)*EXP(-rf)+D360)</f>
        <v>-9.27028271685528</v>
      </c>
      <c r="E382" s="6">
        <f>IF(E360="","",($G$105*'multi-step tree (2)'!F381+(1-$G$105)*'multi-step tree (2)'!F383)*EXP(-rf)+E360)</f>
      </c>
      <c r="F382" s="6">
        <f>IF(F360="","",($G$105*'multi-step tree (2)'!G381+(1-$G$105)*'multi-step tree (2)'!G383)*EXP(-rf)+F360)</f>
        <v>-6.1517183111145375</v>
      </c>
      <c r="G382" s="6">
        <f>IF(G360="","",($G$105*'multi-step tree (2)'!H381+(1-$G$105)*'multi-step tree (2)'!H383)*EXP(-rf)+G360)</f>
      </c>
      <c r="H382" s="6">
        <f>IF(H360="","",($G$105*'multi-step tree (2)'!I381+(1-$G$105)*'multi-step tree (2)'!I383)*EXP(-rf)+H360)</f>
        <v>-3.375486066687015</v>
      </c>
      <c r="I382" s="6">
        <f>IF(I360="","",($G$105*'multi-step tree (2)'!J381+(1-$G$105)*'multi-step tree (2)'!J383)*EXP(-rf)+I360)</f>
      </c>
      <c r="J382" s="6">
        <f>IF(J360="","",($G$105*'multi-step tree (2)'!K381+(1-$G$105)*'multi-step tree (2)'!K383)*EXP(-rf)+J360)</f>
        <v>-1.194024490951524</v>
      </c>
      <c r="K382" s="6">
        <f t="shared" si="120"/>
      </c>
    </row>
    <row r="383" spans="2:11" ht="12.75">
      <c r="B383" s="6">
        <f>IF(B361="","",($G$105*'multi-step tree (2)'!C382+(1-$G$105)*'multi-step tree (2)'!C384)*EXP(-rf)+B361)</f>
      </c>
      <c r="C383" s="6">
        <f>IF(C361="","",($G$105*'multi-step tree (2)'!D382+(1-$G$105)*'multi-step tree (2)'!D384)*EXP(-rf)+C361)</f>
      </c>
      <c r="D383" s="6">
        <f>IF(D361="","",($G$105*'multi-step tree (2)'!E382+(1-$G$105)*'multi-step tree (2)'!E384)*EXP(-rf)+D361)</f>
      </c>
      <c r="E383" s="6">
        <f>IF(E361="","",($G$105*'multi-step tree (2)'!F382+(1-$G$105)*'multi-step tree (2)'!F384)*EXP(-rf)+E361)</f>
        <v>-10.02818463425971</v>
      </c>
      <c r="F383" s="6">
        <f>IF(F361="","",($G$105*'multi-step tree (2)'!G382+(1-$G$105)*'multi-step tree (2)'!G384)*EXP(-rf)+F361)</f>
      </c>
      <c r="G383" s="6">
        <f>IF(G361="","",($G$105*'multi-step tree (2)'!H382+(1-$G$105)*'multi-step tree (2)'!H384)*EXP(-rf)+G361)</f>
        <v>-6.689641123348671</v>
      </c>
      <c r="H383" s="6">
        <f>IF(H361="","",($G$105*'multi-step tree (2)'!I382+(1-$G$105)*'multi-step tree (2)'!I384)*EXP(-rf)+H361)</f>
      </c>
      <c r="I383" s="6">
        <f>IF(I361="","",($G$105*'multi-step tree (2)'!J382+(1-$G$105)*'multi-step tree (2)'!J384)*EXP(-rf)+I361)</f>
        <v>-3.614091754110724</v>
      </c>
      <c r="J383" s="6">
        <f>IF(J361="","",($G$105*'multi-step tree (2)'!K382+(1-$G$105)*'multi-step tree (2)'!K384)*EXP(-rf)+J361)</f>
      </c>
      <c r="K383" s="6">
        <f t="shared" si="120"/>
        <v>-1.022645895875985</v>
      </c>
    </row>
    <row r="384" spans="2:11" ht="12.75">
      <c r="B384" s="6">
        <f>IF(B362="","",($G$105*'multi-step tree (2)'!C383+(1-$G$105)*'multi-step tree (2)'!C385)*EXP(-rf)+B362)</f>
      </c>
      <c r="C384" s="6">
        <f>IF(C362="","",($G$105*'multi-step tree (2)'!D383+(1-$G$105)*'multi-step tree (2)'!D385)*EXP(-rf)+C362)</f>
      </c>
      <c r="D384" s="6">
        <f>IF(D362="","",($G$105*'multi-step tree (2)'!E383+(1-$G$105)*'multi-step tree (2)'!E385)*EXP(-rf)+D362)</f>
      </c>
      <c r="E384" s="6">
        <f>IF(E362="","",($G$105*'multi-step tree (2)'!F383+(1-$G$105)*'multi-step tree (2)'!F385)*EXP(-rf)+E362)</f>
      </c>
      <c r="F384" s="6">
        <f>IF(F362="","",($G$105*'multi-step tree (2)'!G383+(1-$G$105)*'multi-step tree (2)'!G385)*EXP(-rf)+F362)</f>
        <v>-10.126129957214497</v>
      </c>
      <c r="G384" s="6">
        <f>IF(G362="","",($G$105*'multi-step tree (2)'!H383+(1-$G$105)*'multi-step tree (2)'!H385)*EXP(-rf)+G362)</f>
      </c>
      <c r="H384" s="6">
        <f>IF(H362="","",($G$105*'multi-step tree (2)'!I383+(1-$G$105)*'multi-step tree (2)'!I385)*EXP(-rf)+H362)</f>
        <v>-6.538962640985258</v>
      </c>
      <c r="I384" s="6">
        <f>IF(I362="","",($G$105*'multi-step tree (2)'!J383+(1-$G$105)*'multi-step tree (2)'!J385)*EXP(-rf)+I362)</f>
      </c>
      <c r="J384" s="6">
        <f>IF(J362="","",($G$105*'multi-step tree (2)'!K383+(1-$G$105)*'multi-step tree (2)'!K385)*EXP(-rf)+J362)</f>
        <v>-3.1103522312867127</v>
      </c>
      <c r="K384" s="6">
        <f t="shared" si="120"/>
      </c>
    </row>
    <row r="385" spans="2:11" ht="12.75">
      <c r="B385" s="6">
        <f>IF(B363="","",($G$105*'multi-step tree (2)'!C384+(1-$G$105)*'multi-step tree (2)'!C386)*EXP(-rf)+B363)</f>
      </c>
      <c r="C385" s="6">
        <f>IF(C363="","",($G$105*'multi-step tree (2)'!D384+(1-$G$105)*'multi-step tree (2)'!D386)*EXP(-rf)+C363)</f>
      </c>
      <c r="D385" s="6">
        <f>IF(D363="","",($G$105*'multi-step tree (2)'!E384+(1-$G$105)*'multi-step tree (2)'!E386)*EXP(-rf)+D363)</f>
      </c>
      <c r="E385" s="6">
        <f>IF(E363="","",($G$105*'multi-step tree (2)'!F384+(1-$G$105)*'multi-step tree (2)'!F386)*EXP(-rf)+E363)</f>
      </c>
      <c r="F385" s="6">
        <f>IF(F363="","",($G$105*'multi-step tree (2)'!G384+(1-$G$105)*'multi-step tree (2)'!G386)*EXP(-rf)+F363)</f>
      </c>
      <c r="G385" s="6">
        <f>IF(G363="","",($G$105*'multi-step tree (2)'!H384+(1-$G$105)*'multi-step tree (2)'!H386)*EXP(-rf)+G363)</f>
        <v>-9.597751847403218</v>
      </c>
      <c r="H385" s="6">
        <f>IF(H363="","",($G$105*'multi-step tree (2)'!I384+(1-$G$105)*'multi-step tree (2)'!I386)*EXP(-rf)+H363)</f>
      </c>
      <c r="I385" s="6">
        <f>IF(I363="","",($G$105*'multi-step tree (2)'!J384+(1-$G$105)*'multi-step tree (2)'!J386)*EXP(-rf)+I363)</f>
        <v>-5.71306264467379</v>
      </c>
      <c r="J385" s="6">
        <f>IF(J363="","",($G$105*'multi-step tree (2)'!K384+(1-$G$105)*'multi-step tree (2)'!K386)*EXP(-rf)+J363)</f>
      </c>
      <c r="K385" s="6">
        <f t="shared" si="120"/>
        <v>-1.8705174132857094</v>
      </c>
    </row>
    <row r="386" spans="2:11" ht="12.75">
      <c r="B386" s="6">
        <f>IF(B364="","",($G$105*'multi-step tree (2)'!C385+(1-$G$105)*'multi-step tree (2)'!C387)*EXP(-rf)+B364)</f>
      </c>
      <c r="C386" s="6">
        <f>IF(C364="","",($G$105*'multi-step tree (2)'!D385+(1-$G$105)*'multi-step tree (2)'!D387)*EXP(-rf)+C364)</f>
      </c>
      <c r="D386" s="6">
        <f>IF(D364="","",($G$105*'multi-step tree (2)'!E385+(1-$G$105)*'multi-step tree (2)'!E387)*EXP(-rf)+D364)</f>
      </c>
      <c r="E386" s="6">
        <f>IF(E364="","",($G$105*'multi-step tree (2)'!F385+(1-$G$105)*'multi-step tree (2)'!F387)*EXP(-rf)+E364)</f>
      </c>
      <c r="F386" s="6">
        <f>IF(F364="","",($G$105*'multi-step tree (2)'!G385+(1-$G$105)*'multi-step tree (2)'!G387)*EXP(-rf)+F364)</f>
      </c>
      <c r="G386" s="6">
        <f>IF(G364="","",($G$105*'multi-step tree (2)'!H385+(1-$G$105)*'multi-step tree (2)'!H387)*EXP(-rf)+G364)</f>
      </c>
      <c r="H386" s="6">
        <f>IF(H364="","",($G$105*'multi-step tree (2)'!I385+(1-$G$105)*'multi-step tree (2)'!I387)*EXP(-rf)+H364)</f>
        <v>-8.508433816097769</v>
      </c>
      <c r="I386" s="6">
        <f>IF(I364="","",($G$105*'multi-step tree (2)'!J385+(1-$G$105)*'multi-step tree (2)'!J387)*EXP(-rf)+I364)</f>
      </c>
      <c r="J386" s="6">
        <f>IF(J364="","",($G$105*'multi-step tree (2)'!K385+(1-$G$105)*'multi-step tree (2)'!K387)*EXP(-rf)+J364)</f>
        <v>-4.286669861005553</v>
      </c>
      <c r="K386" s="6">
        <f t="shared" si="120"/>
      </c>
    </row>
    <row r="387" spans="2:11" ht="12.75">
      <c r="B387" s="6">
        <f>IF(B365="","",($G$105*'multi-step tree (2)'!C386+(1-$G$105)*'multi-step tree (2)'!C388)*EXP(-rf)+B365)</f>
      </c>
      <c r="C387" s="6">
        <f>IF(C365="","",($G$105*'multi-step tree (2)'!D386+(1-$G$105)*'multi-step tree (2)'!D388)*EXP(-rf)+C365)</f>
      </c>
      <c r="D387" s="6">
        <f>IF(D365="","",($G$105*'multi-step tree (2)'!E386+(1-$G$105)*'multi-step tree (2)'!E388)*EXP(-rf)+D365)</f>
      </c>
      <c r="E387" s="6">
        <f>IF(E365="","",($G$105*'multi-step tree (2)'!F386+(1-$G$105)*'multi-step tree (2)'!F388)*EXP(-rf)+E365)</f>
      </c>
      <c r="F387" s="6">
        <f>IF(F365="","",($G$105*'multi-step tree (2)'!G386+(1-$G$105)*'multi-step tree (2)'!G388)*EXP(-rf)+F365)</f>
      </c>
      <c r="G387" s="6">
        <f>IF(G365="","",($G$105*'multi-step tree (2)'!H386+(1-$G$105)*'multi-step tree (2)'!H388)*EXP(-rf)+G365)</f>
      </c>
      <c r="H387" s="6">
        <f>IF(H365="","",($G$105*'multi-step tree (2)'!I386+(1-$G$105)*'multi-step tree (2)'!I388)*EXP(-rf)+H365)</f>
      </c>
      <c r="I387" s="6">
        <f>IF(I365="","",($G$105*'multi-step tree (2)'!J386+(1-$G$105)*'multi-step tree (2)'!J388)*EXP(-rf)+I365)</f>
        <v>-6.937319890338729</v>
      </c>
      <c r="J387" s="6">
        <f>IF(J365="","",($G$105*'multi-step tree (2)'!K386+(1-$G$105)*'multi-step tree (2)'!K388)*EXP(-rf)+J365)</f>
      </c>
      <c r="K387" s="6">
        <f t="shared" si="120"/>
        <v>-2.354829309009392</v>
      </c>
    </row>
    <row r="388" spans="2:11" ht="12.75">
      <c r="B388" s="6">
        <f>IF(B366="","",($G$105*'multi-step tree (2)'!C387+(1-$G$105)*'multi-step tree (2)'!C389)*EXP(-rf)+B366)</f>
      </c>
      <c r="C388" s="6">
        <f>IF(C366="","",($G$105*'multi-step tree (2)'!D387+(1-$G$105)*'multi-step tree (2)'!D389)*EXP(-rf)+C366)</f>
      </c>
      <c r="D388" s="6">
        <f>IF(D366="","",($G$105*'multi-step tree (2)'!E387+(1-$G$105)*'multi-step tree (2)'!E389)*EXP(-rf)+D366)</f>
      </c>
      <c r="E388" s="6">
        <f>IF(E366="","",($G$105*'multi-step tree (2)'!F387+(1-$G$105)*'multi-step tree (2)'!F389)*EXP(-rf)+E366)</f>
      </c>
      <c r="F388" s="6">
        <f>IF(F366="","",($G$105*'multi-step tree (2)'!G387+(1-$G$105)*'multi-step tree (2)'!G389)*EXP(-rf)+F366)</f>
      </c>
      <c r="G388" s="6">
        <f>IF(G366="","",($G$105*'multi-step tree (2)'!H387+(1-$G$105)*'multi-step tree (2)'!H389)*EXP(-rf)+G366)</f>
      </c>
      <c r="H388" s="6">
        <f>IF(H366="","",($G$105*'multi-step tree (2)'!I387+(1-$G$105)*'multi-step tree (2)'!I389)*EXP(-rf)+H366)</f>
      </c>
      <c r="I388" s="6">
        <f>IF(I366="","",($G$105*'multi-step tree (2)'!J387+(1-$G$105)*'multi-step tree (2)'!J389)*EXP(-rf)+I366)</f>
      </c>
      <c r="J388" s="6">
        <f>IF(J366="","",($G$105*'multi-step tree (2)'!K387+(1-$G$105)*'multi-step tree (2)'!K389)*EXP(-rf)+J366)</f>
        <v>-4.95859315306611</v>
      </c>
      <c r="K388" s="6">
        <f t="shared" si="120"/>
      </c>
    </row>
    <row r="389" spans="2:11" ht="12.75">
      <c r="B389" s="6">
        <f>IF(B367="","",($G$105*'multi-step tree (2)'!C388+(1-$G$105)*'multi-step tree (2)'!C390)*EXP(-rf)+B367)</f>
      </c>
      <c r="C389" s="6">
        <f>IF(C367="","",($G$105*'multi-step tree (2)'!D388+(1-$G$105)*'multi-step tree (2)'!D390)*EXP(-rf)+C367)</f>
      </c>
      <c r="D389" s="6">
        <f>IF(D367="","",($G$105*'multi-step tree (2)'!E388+(1-$G$105)*'multi-step tree (2)'!E390)*EXP(-rf)+D367)</f>
      </c>
      <c r="E389" s="6">
        <f>IF(E367="","",($G$105*'multi-step tree (2)'!F388+(1-$G$105)*'multi-step tree (2)'!F390)*EXP(-rf)+E367)</f>
      </c>
      <c r="F389" s="6">
        <f>IF(F367="","",($G$105*'multi-step tree (2)'!G388+(1-$G$105)*'multi-step tree (2)'!G390)*EXP(-rf)+F367)</f>
      </c>
      <c r="G389" s="6">
        <f>IF(G367="","",($G$105*'multi-step tree (2)'!H388+(1-$G$105)*'multi-step tree (2)'!H390)*EXP(-rf)+G367)</f>
      </c>
      <c r="H389" s="6">
        <f>IF(H367="","",($G$105*'multi-step tree (2)'!I388+(1-$G$105)*'multi-step tree (2)'!I390)*EXP(-rf)+H367)</f>
      </c>
      <c r="I389" s="6">
        <f>IF(I367="","",($G$105*'multi-step tree (2)'!J388+(1-$G$105)*'multi-step tree (2)'!J390)*EXP(-rf)+I367)</f>
      </c>
      <c r="J389" s="6">
        <f>IF(J367="","",($G$105*'multi-step tree (2)'!K388+(1-$G$105)*'multi-step tree (2)'!K390)*EXP(-rf)+J367)</f>
      </c>
      <c r="K389" s="6">
        <f t="shared" si="120"/>
        <v>-2.631472653576562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Elaina Cherry</cp:lastModifiedBy>
  <dcterms:created xsi:type="dcterms:W3CDTF">2006-02-09T16:10:21Z</dcterms:created>
  <dcterms:modified xsi:type="dcterms:W3CDTF">2009-07-07T17:49:59Z</dcterms:modified>
  <cp:category/>
  <cp:version/>
  <cp:contentType/>
  <cp:contentStatus/>
</cp:coreProperties>
</file>